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 defaultThemeVersion="124226"/>
  <bookViews>
    <workbookView xWindow="-15" yWindow="-15" windowWidth="7650" windowHeight="9615" tabRatio="569"/>
  </bookViews>
  <sheets>
    <sheet name="DOC_IGT_dt" sheetId="9" r:id="rId1"/>
    <sheet name="DOC_IGT_ital" sheetId="13" r:id="rId2"/>
  </sheets>
  <calcPr calcId="125725"/>
</workbook>
</file>

<file path=xl/calcChain.xml><?xml version="1.0" encoding="utf-8"?>
<calcChain xmlns="http://schemas.openxmlformats.org/spreadsheetml/2006/main">
  <c r="E144" i="13"/>
  <c r="F159"/>
  <c r="G159"/>
  <c r="F159" i="9"/>
  <c r="G159"/>
  <c r="E159" i="13"/>
  <c r="E159" i="9"/>
  <c r="F144" i="13"/>
  <c r="G144"/>
  <c r="F144" i="9"/>
  <c r="G144"/>
  <c r="E144"/>
  <c r="C239" i="13" l="1"/>
  <c r="D239" s="1"/>
  <c r="C239" i="9"/>
  <c r="D239" s="1"/>
  <c r="E122"/>
  <c r="F122"/>
  <c r="G122"/>
  <c r="E122" i="13"/>
  <c r="F122"/>
  <c r="G122"/>
  <c r="C196"/>
  <c r="D196" s="1"/>
  <c r="D196" i="9"/>
  <c r="C196"/>
  <c r="B159"/>
  <c r="C159"/>
  <c r="D159"/>
  <c r="B159" i="13"/>
  <c r="C159"/>
  <c r="D159"/>
  <c r="E179" i="9"/>
  <c r="F179"/>
  <c r="G179"/>
  <c r="E179" i="13"/>
  <c r="F179"/>
  <c r="G179"/>
  <c r="B179" i="9"/>
  <c r="D179"/>
  <c r="B179" i="13"/>
  <c r="C177"/>
  <c r="D177" s="1"/>
  <c r="D179" s="1"/>
  <c r="D177" i="9"/>
  <c r="C177"/>
  <c r="C179" s="1"/>
  <c r="B48" i="13"/>
  <c r="C48"/>
  <c r="B48" i="9"/>
  <c r="E48" i="13"/>
  <c r="F48"/>
  <c r="G48"/>
  <c r="E48" i="9"/>
  <c r="F48"/>
  <c r="G48"/>
  <c r="C46" i="13"/>
  <c r="D46" s="1"/>
  <c r="D48" s="1"/>
  <c r="D46" i="9"/>
  <c r="D48" s="1"/>
  <c r="C46"/>
  <c r="C48" s="1"/>
  <c r="C179" i="13" l="1"/>
  <c r="C230" l="1"/>
  <c r="C230" i="9"/>
  <c r="D230" s="1"/>
  <c r="C212"/>
  <c r="D212" s="1"/>
  <c r="D210"/>
  <c r="D219"/>
  <c r="D221"/>
  <c r="D227"/>
  <c r="D230" i="13"/>
  <c r="C227"/>
  <c r="D227" s="1"/>
  <c r="C227" i="9"/>
  <c r="C222" i="13"/>
  <c r="D222" s="1"/>
  <c r="C222" i="9"/>
  <c r="D222" s="1"/>
  <c r="C221" i="13"/>
  <c r="D221" s="1"/>
  <c r="C221" i="9"/>
  <c r="C219" i="13"/>
  <c r="D219" s="1"/>
  <c r="C219" i="9"/>
  <c r="C210" i="13"/>
  <c r="D210" s="1"/>
  <c r="C210" i="9"/>
  <c r="E16" i="13" l="1"/>
  <c r="F16"/>
  <c r="G16"/>
  <c r="C83" i="9" l="1"/>
  <c r="D83" s="1"/>
  <c r="C83" i="13"/>
  <c r="D83" s="1"/>
  <c r="B185" i="9"/>
  <c r="B185" i="13"/>
  <c r="B165"/>
  <c r="B165" i="9"/>
  <c r="C271" l="1"/>
  <c r="D271" s="1"/>
  <c r="C271" i="13"/>
  <c r="D271" s="1"/>
  <c r="C19" l="1"/>
  <c r="D19" s="1"/>
  <c r="C19" i="9"/>
  <c r="D19" s="1"/>
  <c r="B233"/>
  <c r="B233" i="13"/>
  <c r="C201" i="9" l="1"/>
  <c r="D201" s="1"/>
  <c r="C201" i="13"/>
  <c r="D201" s="1"/>
  <c r="C226" i="9"/>
  <c r="D226" s="1"/>
  <c r="C226" i="13"/>
  <c r="D226" s="1"/>
  <c r="C225" i="9"/>
  <c r="D225" s="1"/>
  <c r="C225" i="13"/>
  <c r="D225" s="1"/>
  <c r="C192" i="9"/>
  <c r="D192" s="1"/>
  <c r="C192" i="13"/>
  <c r="D192" s="1"/>
  <c r="C209" i="9"/>
  <c r="D209" s="1"/>
  <c r="C209" i="13"/>
  <c r="D209" s="1"/>
  <c r="C202" i="9"/>
  <c r="D202" s="1"/>
  <c r="C202" i="13"/>
  <c r="D202" s="1"/>
  <c r="C194" i="9"/>
  <c r="D194" s="1"/>
  <c r="C194" i="13"/>
  <c r="D194" s="1"/>
  <c r="C229" i="9"/>
  <c r="D229" s="1"/>
  <c r="C229" i="13"/>
  <c r="D229" s="1"/>
  <c r="E16" i="9"/>
  <c r="C12"/>
  <c r="C12" i="13"/>
  <c r="G185" i="9"/>
  <c r="G185" i="13"/>
  <c r="F185" i="9"/>
  <c r="F185" i="13"/>
  <c r="E185" i="9"/>
  <c r="E185" i="13"/>
  <c r="G165" i="9"/>
  <c r="G165" i="13"/>
  <c r="F165" i="9"/>
  <c r="F165" i="13"/>
  <c r="E165" i="9"/>
  <c r="E165" i="13"/>
  <c r="G34" i="9"/>
  <c r="G34" i="13"/>
  <c r="F34" i="9"/>
  <c r="F34" i="13"/>
  <c r="E34" i="9"/>
  <c r="E34" i="13"/>
  <c r="G128" i="9"/>
  <c r="G128" i="13"/>
  <c r="F128" i="9"/>
  <c r="F128" i="13"/>
  <c r="E128" i="9"/>
  <c r="E128" i="13"/>
  <c r="E118" i="9"/>
  <c r="E118" i="13"/>
  <c r="G135" i="9"/>
  <c r="G135" i="13"/>
  <c r="F135" i="9"/>
  <c r="F135" i="13"/>
  <c r="E135" i="9"/>
  <c r="E135" i="13"/>
  <c r="G61" i="9"/>
  <c r="G61" i="13"/>
  <c r="F61" i="9"/>
  <c r="F61" i="13"/>
  <c r="E61" i="9"/>
  <c r="E61" i="13"/>
  <c r="D52" i="9"/>
  <c r="D52" i="13"/>
  <c r="C52" i="9"/>
  <c r="C52" i="13"/>
  <c r="B52" i="9"/>
  <c r="B52" i="13"/>
  <c r="G52" i="9"/>
  <c r="G52" i="13"/>
  <c r="F52" i="9"/>
  <c r="F52" i="13"/>
  <c r="E52" i="9"/>
  <c r="E52" i="13"/>
  <c r="G68" i="9"/>
  <c r="G68" i="13"/>
  <c r="F68" i="9"/>
  <c r="F68" i="13"/>
  <c r="E68" i="9"/>
  <c r="E68" i="13"/>
  <c r="C44" i="9"/>
  <c r="D44"/>
  <c r="C44" i="13"/>
  <c r="D44"/>
  <c r="B44" i="9"/>
  <c r="B44" i="13"/>
  <c r="F44" i="9"/>
  <c r="G44"/>
  <c r="F44" i="13"/>
  <c r="G44"/>
  <c r="E44" i="9"/>
  <c r="E44" i="13"/>
  <c r="G80" i="9"/>
  <c r="G80" i="13"/>
  <c r="F80" i="9"/>
  <c r="F80" i="13"/>
  <c r="E80" i="9"/>
  <c r="E80" i="13"/>
  <c r="B56" i="9" l="1"/>
  <c r="B56" i="13"/>
  <c r="C237" i="9"/>
  <c r="D237" s="1"/>
  <c r="C237" i="13"/>
  <c r="D237" s="1"/>
  <c r="B16" i="9"/>
  <c r="B16" i="13"/>
  <c r="C11" i="9"/>
  <c r="D11" s="1"/>
  <c r="C11" i="13"/>
  <c r="D11" s="1"/>
  <c r="C10" i="9"/>
  <c r="C10" i="13"/>
  <c r="D10" s="1"/>
  <c r="C130" i="9"/>
  <c r="D130" s="1"/>
  <c r="C130" i="13"/>
  <c r="D130" s="1"/>
  <c r="B122" i="9"/>
  <c r="B122" i="13"/>
  <c r="C120" i="9"/>
  <c r="C120" i="13"/>
  <c r="D120" s="1"/>
  <c r="C126" i="9"/>
  <c r="D126" s="1"/>
  <c r="C126" i="13"/>
  <c r="D126" s="1"/>
  <c r="C124" i="9"/>
  <c r="C124" i="13"/>
  <c r="D124" s="1"/>
  <c r="B128" i="9"/>
  <c r="B128" i="13"/>
  <c r="B118" i="9"/>
  <c r="B118" i="13"/>
  <c r="C132" i="9"/>
  <c r="D132" s="1"/>
  <c r="C132" i="13"/>
  <c r="C117" i="9"/>
  <c r="D117" s="1"/>
  <c r="C117" i="13"/>
  <c r="D117" s="1"/>
  <c r="B135" i="9"/>
  <c r="B135" i="13"/>
  <c r="C133" i="9"/>
  <c r="D133" s="1"/>
  <c r="C133" i="13"/>
  <c r="D133" s="1"/>
  <c r="C113" i="9"/>
  <c r="D113" s="1"/>
  <c r="C113" i="13"/>
  <c r="D113" s="1"/>
  <c r="C112" i="9"/>
  <c r="C112" i="13"/>
  <c r="D112" s="1"/>
  <c r="B114" i="9"/>
  <c r="B114" i="13"/>
  <c r="C109" i="9"/>
  <c r="D109" s="1"/>
  <c r="C109" i="13"/>
  <c r="D109" s="1"/>
  <c r="E110"/>
  <c r="E110" i="9"/>
  <c r="B110"/>
  <c r="B110" i="13"/>
  <c r="C107" i="9"/>
  <c r="D107" s="1"/>
  <c r="C107" i="13"/>
  <c r="D107" s="1"/>
  <c r="D110" i="9" l="1"/>
  <c r="C128"/>
  <c r="D110" i="13"/>
  <c r="D16"/>
  <c r="D135" i="9"/>
  <c r="C110" i="13"/>
  <c r="C110" i="9"/>
  <c r="C135" i="13"/>
  <c r="D124" i="9"/>
  <c r="D128" s="1"/>
  <c r="D120"/>
  <c r="D10"/>
  <c r="D16" s="1"/>
  <c r="C128" i="13"/>
  <c r="C135" i="9"/>
  <c r="D132" i="13"/>
  <c r="D135" s="1"/>
  <c r="C114" i="9"/>
  <c r="D112"/>
  <c r="D114" s="1"/>
  <c r="C114" i="13"/>
  <c r="D128"/>
  <c r="D114"/>
  <c r="B8" i="9"/>
  <c r="B8" i="13"/>
  <c r="C4" i="9"/>
  <c r="D4" s="1"/>
  <c r="C5"/>
  <c r="D5" s="1"/>
  <c r="C6"/>
  <c r="D6" s="1"/>
  <c r="C7"/>
  <c r="D7" s="1"/>
  <c r="C4" i="13"/>
  <c r="D4" s="1"/>
  <c r="C5"/>
  <c r="D5" s="1"/>
  <c r="C6"/>
  <c r="D6" s="1"/>
  <c r="C7"/>
  <c r="D7" s="1"/>
  <c r="C3" i="9"/>
  <c r="C3" i="13"/>
  <c r="G8"/>
  <c r="G8" i="9"/>
  <c r="F8" i="13"/>
  <c r="F8" i="9"/>
  <c r="E8" i="13"/>
  <c r="E8" i="9"/>
  <c r="C8" l="1"/>
  <c r="C8" i="13"/>
  <c r="D3" i="9"/>
  <c r="D8" s="1"/>
  <c r="D3" i="13"/>
  <c r="D8" s="1"/>
  <c r="C116"/>
  <c r="C116" i="9"/>
  <c r="C118" s="1"/>
  <c r="C260" i="13"/>
  <c r="D260" s="1"/>
  <c r="C260" i="9"/>
  <c r="D260" s="1"/>
  <c r="C248" i="13"/>
  <c r="C249" i="9"/>
  <c r="C250" i="13"/>
  <c r="C250" i="9"/>
  <c r="C243" i="13"/>
  <c r="C243" i="9"/>
  <c r="C212" i="13"/>
  <c r="D212" s="1"/>
  <c r="C232"/>
  <c r="D232" s="1"/>
  <c r="C232" i="9"/>
  <c r="D232" s="1"/>
  <c r="C216" i="13"/>
  <c r="D216" s="1"/>
  <c r="C216" i="9"/>
  <c r="D216" s="1"/>
  <c r="C215" i="13"/>
  <c r="D215" s="1"/>
  <c r="C215" i="9"/>
  <c r="D215" s="1"/>
  <c r="C214" i="13"/>
  <c r="D214" s="1"/>
  <c r="C214" i="9"/>
  <c r="D214" s="1"/>
  <c r="C199" i="13"/>
  <c r="D199" s="1"/>
  <c r="C200"/>
  <c r="D200" s="1"/>
  <c r="C203"/>
  <c r="D203" s="1"/>
  <c r="C204"/>
  <c r="D204" s="1"/>
  <c r="C205"/>
  <c r="D205" s="1"/>
  <c r="C206"/>
  <c r="D206" s="1"/>
  <c r="C199" i="9"/>
  <c r="D199" s="1"/>
  <c r="C200"/>
  <c r="D200" s="1"/>
  <c r="C203"/>
  <c r="D203" s="1"/>
  <c r="C204"/>
  <c r="D204" s="1"/>
  <c r="C205"/>
  <c r="D205" s="1"/>
  <c r="C206"/>
  <c r="D206" s="1"/>
  <c r="C195" i="13"/>
  <c r="D195" s="1"/>
  <c r="C195" i="9"/>
  <c r="D195" s="1"/>
  <c r="D116" l="1"/>
  <c r="D118" s="1"/>
  <c r="D116" i="13"/>
  <c r="D118" s="1"/>
  <c r="C118"/>
  <c r="F233"/>
  <c r="G233"/>
  <c r="F233" i="9"/>
  <c r="G233"/>
  <c r="E233" i="13"/>
  <c r="E233" i="9"/>
  <c r="C218" i="13"/>
  <c r="D218" s="1"/>
  <c r="C218" i="9"/>
  <c r="D218" s="1"/>
  <c r="F153"/>
  <c r="G153"/>
  <c r="F153" i="13"/>
  <c r="G153"/>
  <c r="E153" i="9"/>
  <c r="E153" i="13"/>
  <c r="F118" i="9"/>
  <c r="G118"/>
  <c r="F118" i="13"/>
  <c r="G118"/>
  <c r="F114" i="9"/>
  <c r="G114"/>
  <c r="F114" i="13"/>
  <c r="G114"/>
  <c r="E114" i="9"/>
  <c r="E114" i="13"/>
  <c r="F110" i="9"/>
  <c r="G110"/>
  <c r="F110" i="13"/>
  <c r="G110"/>
  <c r="F56" i="9"/>
  <c r="G56"/>
  <c r="F56" i="13"/>
  <c r="G56"/>
  <c r="E56" i="9"/>
  <c r="E56" i="13"/>
  <c r="C54" i="9"/>
  <c r="C54" i="13"/>
  <c r="F39" i="9"/>
  <c r="G39"/>
  <c r="F39" i="13"/>
  <c r="G39"/>
  <c r="E39" i="9"/>
  <c r="E39" i="13"/>
  <c r="D54" i="9" l="1"/>
  <c r="D56" s="1"/>
  <c r="C56"/>
  <c r="D54" i="13"/>
  <c r="D56" s="1"/>
  <c r="C56"/>
  <c r="C220" i="9"/>
  <c r="D220" s="1"/>
  <c r="C220" i="13"/>
  <c r="D220" s="1"/>
  <c r="C13" i="9"/>
  <c r="C14"/>
  <c r="C15"/>
  <c r="C13" i="13"/>
  <c r="C14"/>
  <c r="C15"/>
  <c r="B80" i="9"/>
  <c r="C247"/>
  <c r="D247" s="1"/>
  <c r="C246" i="13"/>
  <c r="D246" s="1"/>
  <c r="B80"/>
  <c r="C253"/>
  <c r="D253" s="1"/>
  <c r="C253" i="9"/>
  <c r="D253" s="1"/>
  <c r="C16" l="1"/>
  <c r="C16" i="13"/>
  <c r="C223"/>
  <c r="D223" s="1"/>
  <c r="C223" i="9"/>
  <c r="D223" s="1"/>
  <c r="C224" i="13"/>
  <c r="D224" s="1"/>
  <c r="C224" i="9"/>
  <c r="D224" s="1"/>
  <c r="C217" i="13"/>
  <c r="D217" s="1"/>
  <c r="C217" i="9"/>
  <c r="D217" s="1"/>
  <c r="C211" i="13"/>
  <c r="D211" s="1"/>
  <c r="C211" i="9"/>
  <c r="D211" s="1"/>
  <c r="C191" i="13"/>
  <c r="D191" s="1"/>
  <c r="C191" i="9"/>
  <c r="D191" s="1"/>
  <c r="C193" i="13"/>
  <c r="D193" s="1"/>
  <c r="C198"/>
  <c r="D198" s="1"/>
  <c r="C197"/>
  <c r="D197" s="1"/>
  <c r="C207"/>
  <c r="D207" s="1"/>
  <c r="C207" i="9"/>
  <c r="D207" s="1"/>
  <c r="C208"/>
  <c r="D208" s="1"/>
  <c r="C198"/>
  <c r="D198" s="1"/>
  <c r="C213" l="1"/>
  <c r="D213" s="1"/>
  <c r="C262"/>
  <c r="D262" s="1"/>
  <c r="C261"/>
  <c r="D261" s="1"/>
  <c r="C259"/>
  <c r="D259" s="1"/>
  <c r="C258"/>
  <c r="D258" s="1"/>
  <c r="C257"/>
  <c r="D257" s="1"/>
  <c r="C256"/>
  <c r="D256" s="1"/>
  <c r="C255"/>
  <c r="D255" s="1"/>
  <c r="C254"/>
  <c r="D254" s="1"/>
  <c r="C252"/>
  <c r="D252" s="1"/>
  <c r="C251"/>
  <c r="D251" s="1"/>
  <c r="D250"/>
  <c r="C248"/>
  <c r="D248" s="1"/>
  <c r="C246"/>
  <c r="D246" s="1"/>
  <c r="C245"/>
  <c r="D245" s="1"/>
  <c r="C244"/>
  <c r="D244" s="1"/>
  <c r="D243"/>
  <c r="C242"/>
  <c r="D242" s="1"/>
  <c r="C241"/>
  <c r="D241" s="1"/>
  <c r="C240"/>
  <c r="D240" s="1"/>
  <c r="C238"/>
  <c r="D238" s="1"/>
  <c r="C236"/>
  <c r="D236" s="1"/>
  <c r="C235"/>
  <c r="D235" s="1"/>
  <c r="C234"/>
  <c r="D234" s="1"/>
  <c r="C193"/>
  <c r="D193" s="1"/>
  <c r="C258" i="13"/>
  <c r="D258" s="1"/>
  <c r="C247"/>
  <c r="D247" s="1"/>
  <c r="C241"/>
  <c r="D241" s="1"/>
  <c r="C231" i="9"/>
  <c r="D231" s="1"/>
  <c r="C231" i="13"/>
  <c r="D231" s="1"/>
  <c r="C208"/>
  <c r="D208" s="1"/>
  <c r="C197" i="9"/>
  <c r="D197" s="1"/>
  <c r="C167"/>
  <c r="D167" s="1"/>
  <c r="C167" i="13"/>
  <c r="D167" s="1"/>
  <c r="B34"/>
  <c r="B34" i="9"/>
  <c r="C171" i="13"/>
  <c r="D171" s="1"/>
  <c r="C171" i="9"/>
  <c r="D171" s="1"/>
  <c r="C150" i="13"/>
  <c r="C153" s="1"/>
  <c r="C150" i="9"/>
  <c r="D150" s="1"/>
  <c r="D153" s="1"/>
  <c r="B153"/>
  <c r="B153" i="13"/>
  <c r="C78"/>
  <c r="C78" i="9"/>
  <c r="C228" i="13"/>
  <c r="D228" s="1"/>
  <c r="C213"/>
  <c r="D213" s="1"/>
  <c r="C185"/>
  <c r="D185" s="1"/>
  <c r="C169"/>
  <c r="D169" s="1"/>
  <c r="C141"/>
  <c r="C144" s="1"/>
  <c r="C141" i="9"/>
  <c r="D141" s="1"/>
  <c r="D144" s="1"/>
  <c r="C169"/>
  <c r="D169" s="1"/>
  <c r="C185"/>
  <c r="D185" s="1"/>
  <c r="C190"/>
  <c r="C228"/>
  <c r="D228" s="1"/>
  <c r="C244" i="13"/>
  <c r="D244" s="1"/>
  <c r="D190"/>
  <c r="B20" i="9"/>
  <c r="B20" i="13"/>
  <c r="B28" i="9"/>
  <c r="F263" i="13"/>
  <c r="E263"/>
  <c r="B263"/>
  <c r="C262"/>
  <c r="D262" s="1"/>
  <c r="C261"/>
  <c r="D261" s="1"/>
  <c r="C259"/>
  <c r="D259" s="1"/>
  <c r="C257"/>
  <c r="D257" s="1"/>
  <c r="C256"/>
  <c r="D256" s="1"/>
  <c r="C255"/>
  <c r="D255" s="1"/>
  <c r="C254"/>
  <c r="D254" s="1"/>
  <c r="C252"/>
  <c r="D252" s="1"/>
  <c r="C251"/>
  <c r="D251" s="1"/>
  <c r="D250"/>
  <c r="C249"/>
  <c r="D249" s="1"/>
  <c r="C245"/>
  <c r="D245" s="1"/>
  <c r="D243"/>
  <c r="C242"/>
  <c r="D242" s="1"/>
  <c r="C240"/>
  <c r="D240" s="1"/>
  <c r="C238"/>
  <c r="D238" s="1"/>
  <c r="C236"/>
  <c r="D236" s="1"/>
  <c r="C235"/>
  <c r="D235" s="1"/>
  <c r="C234"/>
  <c r="D234" s="1"/>
  <c r="C187"/>
  <c r="D187" s="1"/>
  <c r="C181"/>
  <c r="D181" s="1"/>
  <c r="C175"/>
  <c r="D175" s="1"/>
  <c r="C173"/>
  <c r="D173" s="1"/>
  <c r="C165"/>
  <c r="C146"/>
  <c r="D146" s="1"/>
  <c r="B144"/>
  <c r="F139"/>
  <c r="E139"/>
  <c r="B139"/>
  <c r="G139"/>
  <c r="C137"/>
  <c r="C139" s="1"/>
  <c r="C121"/>
  <c r="C103"/>
  <c r="D103" s="1"/>
  <c r="C101"/>
  <c r="D101" s="1"/>
  <c r="F99"/>
  <c r="E99"/>
  <c r="B99"/>
  <c r="G99"/>
  <c r="C96"/>
  <c r="C99" s="1"/>
  <c r="F94"/>
  <c r="E94"/>
  <c r="B94"/>
  <c r="G94"/>
  <c r="C91"/>
  <c r="C94" s="1"/>
  <c r="C89"/>
  <c r="D89" s="1"/>
  <c r="G87"/>
  <c r="F87"/>
  <c r="E87"/>
  <c r="G76"/>
  <c r="F76"/>
  <c r="E76"/>
  <c r="B76"/>
  <c r="C72"/>
  <c r="C76" s="1"/>
  <c r="C70"/>
  <c r="D70" s="1"/>
  <c r="B68"/>
  <c r="C65"/>
  <c r="D65" s="1"/>
  <c r="D68" s="1"/>
  <c r="C63"/>
  <c r="D63" s="1"/>
  <c r="B61"/>
  <c r="C58"/>
  <c r="D58" s="1"/>
  <c r="D61" s="1"/>
  <c r="B39"/>
  <c r="C36"/>
  <c r="C39" s="1"/>
  <c r="C30"/>
  <c r="C34" s="1"/>
  <c r="G28"/>
  <c r="F28"/>
  <c r="E28"/>
  <c r="B28"/>
  <c r="C24"/>
  <c r="C28" s="1"/>
  <c r="C22"/>
  <c r="D22" s="1"/>
  <c r="G20"/>
  <c r="F20"/>
  <c r="E20"/>
  <c r="C18"/>
  <c r="D18" s="1"/>
  <c r="D20" s="1"/>
  <c r="C101" i="9"/>
  <c r="D101" s="1"/>
  <c r="F99"/>
  <c r="E99"/>
  <c r="B263"/>
  <c r="C173"/>
  <c r="D173" s="1"/>
  <c r="F263"/>
  <c r="E263"/>
  <c r="B144"/>
  <c r="B139"/>
  <c r="B99"/>
  <c r="B94"/>
  <c r="B76"/>
  <c r="B68"/>
  <c r="B61"/>
  <c r="B39"/>
  <c r="F16"/>
  <c r="C187"/>
  <c r="D187" s="1"/>
  <c r="C181"/>
  <c r="D181" s="1"/>
  <c r="C175"/>
  <c r="D175" s="1"/>
  <c r="C165"/>
  <c r="C146"/>
  <c r="D146" s="1"/>
  <c r="F139"/>
  <c r="E139"/>
  <c r="G139"/>
  <c r="C137"/>
  <c r="C139" s="1"/>
  <c r="C121"/>
  <c r="C103"/>
  <c r="D103" s="1"/>
  <c r="G99"/>
  <c r="C96"/>
  <c r="C99" s="1"/>
  <c r="F94"/>
  <c r="E94"/>
  <c r="G94"/>
  <c r="C91"/>
  <c r="D91" s="1"/>
  <c r="D94" s="1"/>
  <c r="C89"/>
  <c r="D89" s="1"/>
  <c r="G87"/>
  <c r="F87"/>
  <c r="E87"/>
  <c r="G76"/>
  <c r="F76"/>
  <c r="E76"/>
  <c r="C72"/>
  <c r="C76" s="1"/>
  <c r="C70"/>
  <c r="D70" s="1"/>
  <c r="C65"/>
  <c r="D65" s="1"/>
  <c r="D68" s="1"/>
  <c r="C63"/>
  <c r="D63" s="1"/>
  <c r="C58"/>
  <c r="D58" s="1"/>
  <c r="D61" s="1"/>
  <c r="C36"/>
  <c r="D36" s="1"/>
  <c r="D39" s="1"/>
  <c r="C30"/>
  <c r="C34" s="1"/>
  <c r="G28"/>
  <c r="F28"/>
  <c r="E28"/>
  <c r="C24"/>
  <c r="C28" s="1"/>
  <c r="C22"/>
  <c r="D22" s="1"/>
  <c r="G20"/>
  <c r="F20"/>
  <c r="E20"/>
  <c r="C18"/>
  <c r="C20" s="1"/>
  <c r="G263"/>
  <c r="G263" i="13"/>
  <c r="G16" i="9"/>
  <c r="F189" i="13" l="1"/>
  <c r="G189"/>
  <c r="E189" i="9"/>
  <c r="G189"/>
  <c r="F189"/>
  <c r="D165"/>
  <c r="D165" i="13"/>
  <c r="D233"/>
  <c r="C233"/>
  <c r="D190" i="9"/>
  <c r="D233" s="1"/>
  <c r="C233"/>
  <c r="D121"/>
  <c r="D122" s="1"/>
  <c r="C122"/>
  <c r="D121" i="13"/>
  <c r="D122" s="1"/>
  <c r="C122"/>
  <c r="D78" i="9"/>
  <c r="D80" s="1"/>
  <c r="C80"/>
  <c r="D78" i="13"/>
  <c r="D80" s="1"/>
  <c r="C80"/>
  <c r="B264"/>
  <c r="C144" i="9"/>
  <c r="D150" i="13"/>
  <c r="D153" s="1"/>
  <c r="D30"/>
  <c r="D34" s="1"/>
  <c r="C68"/>
  <c r="C153" i="9"/>
  <c r="C263"/>
  <c r="C61" i="13"/>
  <c r="D72"/>
  <c r="D76" s="1"/>
  <c r="D137" i="9"/>
  <c r="D139" s="1"/>
  <c r="D96" i="13"/>
  <c r="D99" s="1"/>
  <c r="D72" i="9"/>
  <c r="D76" s="1"/>
  <c r="C61"/>
  <c r="D137" i="13"/>
  <c r="D139" s="1"/>
  <c r="D141"/>
  <c r="D144" s="1"/>
  <c r="D24"/>
  <c r="D28" s="1"/>
  <c r="D91"/>
  <c r="D94" s="1"/>
  <c r="E264" i="9"/>
  <c r="D96"/>
  <c r="D99" s="1"/>
  <c r="C68"/>
  <c r="D36" i="13"/>
  <c r="D39" s="1"/>
  <c r="F264"/>
  <c r="D263"/>
  <c r="E264"/>
  <c r="G264"/>
  <c r="F264" i="9"/>
  <c r="B264"/>
  <c r="G264"/>
  <c r="D263"/>
  <c r="D30"/>
  <c r="D34" s="1"/>
  <c r="D18"/>
  <c r="D20" s="1"/>
  <c r="D24"/>
  <c r="D28" s="1"/>
  <c r="C39"/>
  <c r="C94"/>
  <c r="C263" i="13"/>
  <c r="C20"/>
  <c r="C264" i="9" l="1"/>
  <c r="D264" i="13"/>
  <c r="D264" i="9"/>
  <c r="E265"/>
  <c r="C264" i="13"/>
  <c r="G265"/>
  <c r="F265"/>
  <c r="F265" i="9"/>
  <c r="G265"/>
  <c r="B87" l="1"/>
  <c r="B189" s="1"/>
  <c r="B265" s="1"/>
  <c r="C82"/>
  <c r="D82" l="1"/>
  <c r="C87"/>
  <c r="C189" s="1"/>
  <c r="C265" s="1"/>
  <c r="B87" i="13"/>
  <c r="C82"/>
  <c r="D87" i="9" l="1"/>
  <c r="D189" s="1"/>
  <c r="D265" s="1"/>
  <c r="D82" i="13"/>
  <c r="C87"/>
  <c r="C189" s="1"/>
  <c r="C265" s="1"/>
  <c r="B189"/>
  <c r="B265" s="1"/>
  <c r="D87" l="1"/>
  <c r="D189" s="1"/>
  <c r="D265" s="1"/>
  <c r="E189"/>
  <c r="E265" s="1"/>
</calcChain>
</file>

<file path=xl/sharedStrings.xml><?xml version="1.0" encoding="utf-8"?>
<sst xmlns="http://schemas.openxmlformats.org/spreadsheetml/2006/main" count="459" uniqueCount="391">
  <si>
    <t>höchstzulässiger Ertrag</t>
  </si>
  <si>
    <t>Bezeichnung</t>
  </si>
  <si>
    <t>Trauben
 dt</t>
  </si>
  <si>
    <t>Wein hl</t>
  </si>
  <si>
    <t>Südtirol St. Magdalener</t>
  </si>
  <si>
    <t>Südtirol Bozner Leiten</t>
  </si>
  <si>
    <t xml:space="preserve">Südtiroler Chardonnay  </t>
  </si>
  <si>
    <t>Südtiroler Kerner</t>
  </si>
  <si>
    <t>Südtiroler Lagrein</t>
  </si>
  <si>
    <t>Südtiroler Malvasier</t>
  </si>
  <si>
    <t xml:space="preserve">Südtiroler Merlot  </t>
  </si>
  <si>
    <t>Südtiroler Goldmuskateller</t>
  </si>
  <si>
    <t>Südtiroler Rosenmuskateller</t>
  </si>
  <si>
    <t xml:space="preserve">Südtiroler Müller Thurgau  </t>
  </si>
  <si>
    <t>Südtiroler Blauburgunder</t>
  </si>
  <si>
    <t>Südtiroler Riesling</t>
  </si>
  <si>
    <t>Südtiroler Welschriesling</t>
  </si>
  <si>
    <t xml:space="preserve">Südtiroler Sauvignon  </t>
  </si>
  <si>
    <t>Südtiroler Grauvernatsch</t>
  </si>
  <si>
    <t>Südtiroler Gewürztraminer</t>
  </si>
  <si>
    <t>Südtirol Terlaner Weißburgunder</t>
  </si>
  <si>
    <t>Südtirol Terlaner Riesling</t>
  </si>
  <si>
    <t xml:space="preserve">Südtirol Terlaner Sauvignon  </t>
  </si>
  <si>
    <t xml:space="preserve">Südtirol Eisacktaler Klausner Leitacher  </t>
  </si>
  <si>
    <t xml:space="preserve">Südtirol Eisacktaler  Müller Thurgau  </t>
  </si>
  <si>
    <t>Südtirol Eisacktaler Ruländer</t>
  </si>
  <si>
    <t>Südtirol Eisacktaler Riesling</t>
  </si>
  <si>
    <t>Südtirol Eisacktaler Gewürztraminer</t>
  </si>
  <si>
    <t xml:space="preserve">Südtirol Eisacktaler Veltliner  </t>
  </si>
  <si>
    <t xml:space="preserve">Südtirol Vinschgau Chardonnay  </t>
  </si>
  <si>
    <t xml:space="preserve">Südtirol Vinschgau Kerner  </t>
  </si>
  <si>
    <t xml:space="preserve">Südtirol Vinschgau Müller Thurgau  </t>
  </si>
  <si>
    <t>Südtirol Vinschgau Weißburgunder</t>
  </si>
  <si>
    <t>Südtirol Vinschgau Ruländer</t>
  </si>
  <si>
    <t>Südtirol Vinschgau Blauburgunder</t>
  </si>
  <si>
    <t xml:space="preserve">Südtirol Vinschgau Riesling  </t>
  </si>
  <si>
    <t>Südtirol Vinschgau Sauvignon</t>
  </si>
  <si>
    <t>Südtirol Vinschgau Vernatsch</t>
  </si>
  <si>
    <t>Südtirol Vinschgau Gewürztraminer</t>
  </si>
  <si>
    <t>Produzione potenziale</t>
  </si>
  <si>
    <t>Denominazione</t>
  </si>
  <si>
    <t xml:space="preserve">Lago di Caldaro  </t>
  </si>
  <si>
    <t xml:space="preserve">Alto Adige Santa Maddalena  </t>
  </si>
  <si>
    <t xml:space="preserve">Alto Adige Colli di Bolzano  </t>
  </si>
  <si>
    <t xml:space="preserve">Alto Adige Chardonnay  </t>
  </si>
  <si>
    <t>Alto Adige Lagrein</t>
  </si>
  <si>
    <t xml:space="preserve">Alto Adige Malvasia  </t>
  </si>
  <si>
    <t xml:space="preserve">Alto Adige Merlot  </t>
  </si>
  <si>
    <t xml:space="preserve">Alto Adige Moscato Giallo  </t>
  </si>
  <si>
    <t xml:space="preserve">Alto Adige Moscato Rosa  </t>
  </si>
  <si>
    <t xml:space="preserve">Alto Adige Pinot Bianco  </t>
  </si>
  <si>
    <t xml:space="preserve">Alto Adige Pinot Nero  </t>
  </si>
  <si>
    <t>Alto Adige Riesling</t>
  </si>
  <si>
    <t xml:space="preserve">Alto Adige Riesling Italico  </t>
  </si>
  <si>
    <t xml:space="preserve">Alto Adige Sauvignon  </t>
  </si>
  <si>
    <t xml:space="preserve">Alto Adige Schiava Grigia  </t>
  </si>
  <si>
    <t xml:space="preserve">Alto Adige Traminer Aromatico  </t>
  </si>
  <si>
    <t xml:space="preserve">Alto Adige Terlano Pinot Bianco  </t>
  </si>
  <si>
    <t>Alto Adige Terlano Riesling</t>
  </si>
  <si>
    <t xml:space="preserve">Alto Adige Terlano Sauvignon  </t>
  </si>
  <si>
    <t xml:space="preserve">Alto Adige Valle Isarco Klausner Leitacher  </t>
  </si>
  <si>
    <t xml:space="preserve">Alto Adige Valle Isarco Kerner  </t>
  </si>
  <si>
    <t xml:space="preserve">Alto Adige Valle Isarco Pinot Grigio  </t>
  </si>
  <si>
    <t xml:space="preserve">Alto Adige Valle Isarco Traminer Aromatico  </t>
  </si>
  <si>
    <t xml:space="preserve">Alto Adige Valle Isarco Veltliner  </t>
  </si>
  <si>
    <t xml:space="preserve">Alto Adige Valle Venosta Chardonnay  </t>
  </si>
  <si>
    <t xml:space="preserve">Alto Adige Valle Venosta Kerner  </t>
  </si>
  <si>
    <t xml:space="preserve">Alto Adige Valle Venosta Pinot Bianco  </t>
  </si>
  <si>
    <t xml:space="preserve">Alto Adige Valle Venosta Pinot Grigio  </t>
  </si>
  <si>
    <t xml:space="preserve">Alto Adige Valle Venosta Pinot Nero  </t>
  </si>
  <si>
    <t xml:space="preserve">Alto Adige Valle Venosta Riesling  </t>
  </si>
  <si>
    <t>Alto Adige Valle Venosta Sauvignon</t>
  </si>
  <si>
    <t xml:space="preserve">Alto Adige Valle Venosta Schiava  </t>
  </si>
  <si>
    <t xml:space="preserve">Alto Adige Valle Venosta Traminer Aromatico  </t>
  </si>
  <si>
    <t>Wein
 hl</t>
  </si>
  <si>
    <t>Anbau-
fläche
 ha</t>
  </si>
  <si>
    <t>Alto Adige Merano o Colle di Merano</t>
  </si>
  <si>
    <t xml:space="preserve">Südtirol Eisacktaler Silvaner  </t>
  </si>
  <si>
    <t xml:space="preserve">Südtiroler Silvaner  </t>
  </si>
  <si>
    <t>Mitterberg Chardonnay</t>
  </si>
  <si>
    <t>Mitterberg Vernatsch</t>
  </si>
  <si>
    <t>Mitterberg Schiava</t>
  </si>
  <si>
    <t>Alto Adige Kerner</t>
  </si>
  <si>
    <t xml:space="preserve">Alto Adige Silvaner  </t>
  </si>
  <si>
    <t>effektiv
 genutzte 
Fläche ha</t>
  </si>
  <si>
    <t>Kalterersee klassisch</t>
  </si>
  <si>
    <t>Lago di Caldaro classico</t>
  </si>
  <si>
    <t>Alto Adige Chardonnay Spumante</t>
  </si>
  <si>
    <t>Alto Adige Merlot rosato</t>
  </si>
  <si>
    <t>Alto Adige Pinot Bianco Spumante</t>
  </si>
  <si>
    <t xml:space="preserve">Südtiroler Weißburgunder </t>
  </si>
  <si>
    <t>Südtirol St. Magdalener klassisch</t>
  </si>
  <si>
    <t>Kalterersee</t>
  </si>
  <si>
    <t>Lago di Caldaro scelto</t>
  </si>
  <si>
    <t>Kalterersee Auslese</t>
  </si>
  <si>
    <t>Kalterersee Auslese klassisch</t>
  </si>
  <si>
    <t xml:space="preserve">Alto Adige Valle Isarco Silvaner  </t>
  </si>
  <si>
    <t>Alto Adige Valle Isarco Riesling</t>
  </si>
  <si>
    <t>Alto Adige Pinot Nero Spumante</t>
  </si>
  <si>
    <t xml:space="preserve">Alto Adige Müller Thurgau  </t>
  </si>
  <si>
    <t>TOTALE VINI IGT</t>
  </si>
  <si>
    <t>SUMME DOC WEINE</t>
  </si>
  <si>
    <t>TOTALE VINI DOC</t>
  </si>
  <si>
    <t>Südtiroler Vernatsch/Edelvernatsch</t>
  </si>
  <si>
    <t xml:space="preserve">Alto Adige Valle Isarco Müller Thurgau  </t>
  </si>
  <si>
    <t xml:space="preserve">Alto Adige Valle Venosta Müller Thurgau  </t>
  </si>
  <si>
    <t>TOTALE VINI DOC+IGT</t>
  </si>
  <si>
    <t>GESAMT DOC+IGT WEINE</t>
  </si>
  <si>
    <t>Lago di Caldaro scelto classico</t>
  </si>
  <si>
    <t>Superficie
 iscritta ettari</t>
  </si>
  <si>
    <t>Mitterberg Bronner</t>
  </si>
  <si>
    <t>Mitterberg Regent</t>
  </si>
  <si>
    <t>Südtiroler Lagrein riserva</t>
  </si>
  <si>
    <t>Alto Adige Lagrein riserva</t>
  </si>
  <si>
    <t>Südtiroler Merlot  riserva</t>
  </si>
  <si>
    <t>Alto Adige Merlot  riserva</t>
  </si>
  <si>
    <t>Südtiroler Blauburgunder riserva</t>
  </si>
  <si>
    <t>Südtirol Eisacktaler Kerner</t>
  </si>
  <si>
    <t>Mitterberg Gewürztraminer</t>
  </si>
  <si>
    <t>Vigneti delle Dolomiti Petit Manseng</t>
  </si>
  <si>
    <t>Vigneti delle Dolomiti Chardonnay</t>
  </si>
  <si>
    <t>Vigneti delle Dolomiti Kerner</t>
  </si>
  <si>
    <t>Vigneti delle Dolomiti Merlot</t>
  </si>
  <si>
    <t>Vigneti delle Dolomiti Müller Thurgau</t>
  </si>
  <si>
    <t>Vigneti delle Dolomiti Pedit Verdot</t>
  </si>
  <si>
    <t>Vigneti delle Dolomiti Sauvignon</t>
  </si>
  <si>
    <t>Vigneti delle Dolomiti Syrah</t>
  </si>
  <si>
    <t>Vigneti delle Dolomiti Tannat</t>
  </si>
  <si>
    <t>Vigneti delle Dolomiti Tempranillo</t>
  </si>
  <si>
    <t>Vigneti delle Dolomiti Teroldego</t>
  </si>
  <si>
    <t>Vigneti delle Dolomiti Schiava</t>
  </si>
  <si>
    <t>Vigneti delle Dolomiti Zweigelt</t>
  </si>
  <si>
    <t>Vigneti delle Dolomiti Pinot Grigio</t>
  </si>
  <si>
    <t>Vigneti delle Dolomiti rosso</t>
  </si>
  <si>
    <t>Vigneti delle Dolomiti rosato</t>
  </si>
  <si>
    <t>Vigneti delle Dolomiti Moscato Giallo</t>
  </si>
  <si>
    <t>Vigneti delle Dolomiti Pinot Nero</t>
  </si>
  <si>
    <t>Mitterberg Pinot Bianco</t>
  </si>
  <si>
    <t>Mitterberg bianco</t>
  </si>
  <si>
    <t>Mitterberg rosso</t>
  </si>
  <si>
    <t>Mitterberg rosato</t>
  </si>
  <si>
    <t>Mitterberg Traminer Aromatico</t>
  </si>
  <si>
    <t>Alto Adige Lagrein rosato</t>
  </si>
  <si>
    <t>Südtiroler Cabernet /Franc/Sauvignon</t>
  </si>
  <si>
    <t>Südtiroler Cabernet /Franc/Sauvignon riserva</t>
  </si>
  <si>
    <t>Alto Adige Pinot Nero rosato</t>
  </si>
  <si>
    <t>Alto Adige Moscato Giallo passito</t>
  </si>
  <si>
    <t>Südtiroler Chardonnay Sekt</t>
  </si>
  <si>
    <t>Südtiroler Weißburgunder Sekt</t>
  </si>
  <si>
    <t>Südtiroler Blauburgunder Sekt</t>
  </si>
  <si>
    <t>Südtiroler Lagrein rosè</t>
  </si>
  <si>
    <t>Südtiroler Gewürztraminer passito</t>
  </si>
  <si>
    <t>Südtiroler Goldmuskateller passito</t>
  </si>
  <si>
    <t>Südtiroler Blauburgunder rosè</t>
  </si>
  <si>
    <t>Südtiroler Merlot rosè</t>
  </si>
  <si>
    <t>Mitterberg rosè</t>
  </si>
  <si>
    <t>Mitterberg rot</t>
  </si>
  <si>
    <t>Mitterberg weiß</t>
  </si>
  <si>
    <t>Südtirol Eisacktaler Gewürztraminer passito</t>
  </si>
  <si>
    <t>Alto Adige Moscato Rosa vendemmia tardiva</t>
  </si>
  <si>
    <t>Alto Adige Schiava/Schiava Gentile</t>
  </si>
  <si>
    <t>Alto Adige Valle Isarco Traminer Aromatico  passito</t>
  </si>
  <si>
    <t>Vigneti delle Dolomiti bianco</t>
  </si>
  <si>
    <t>Vigneti delle Dolomiti Pinot Bianco</t>
  </si>
  <si>
    <t>Lago di Caldaro scelto classico superiore</t>
  </si>
  <si>
    <t>Mitterberg Lagrein</t>
  </si>
  <si>
    <t>Kalterersee Auslese klassisch superiore</t>
  </si>
  <si>
    <t>Mitterberg Goldmuskateller</t>
  </si>
  <si>
    <t>Mitterberg Moscato Giallo</t>
  </si>
  <si>
    <t>Mitterberg Petit Manseng</t>
  </si>
  <si>
    <t>SUMME LANDWEINE</t>
  </si>
  <si>
    <t>Summe Landwein Mitterberg</t>
  </si>
  <si>
    <t xml:space="preserve">Alto Adige Terlano Müller Thurgau </t>
  </si>
  <si>
    <t xml:space="preserve">Alto Adige Terlano Chardonnay </t>
  </si>
  <si>
    <t>Mitterberg Incrocio Manzoni 6.0.13</t>
  </si>
  <si>
    <t>Mitterberg Merlot</t>
  </si>
  <si>
    <t>Mitterberg Merlot rosè</t>
  </si>
  <si>
    <t>Mitterberg Rosenmuskateller passito</t>
  </si>
  <si>
    <t>Mitterberg Blauburgunder</t>
  </si>
  <si>
    <t>Mitterberg Riesling</t>
  </si>
  <si>
    <t>Mitterberg Sauvignon</t>
  </si>
  <si>
    <t>Mitterberg Zweigelt</t>
  </si>
  <si>
    <t>Mitterberg Pinot nero</t>
  </si>
  <si>
    <t>Mitterberg Moscato rosa passito</t>
  </si>
  <si>
    <t>Vigneti delle Dolomiti Manzoni bianco</t>
  </si>
  <si>
    <t>Vigneti delle Dolomiti Portoghese</t>
  </si>
  <si>
    <t>Vigneti delle Dolomiti Viognier</t>
  </si>
  <si>
    <t xml:space="preserve">Südtiroler Chardonnay </t>
  </si>
  <si>
    <t xml:space="preserve">Südtiroler Goldmuskateller </t>
  </si>
  <si>
    <t>Südtiroler Ruländer</t>
  </si>
  <si>
    <t>Südtiroler Sauvignon</t>
  </si>
  <si>
    <t>Südtiroler Weißburgunder</t>
  </si>
  <si>
    <t>Südtiroler Merlot</t>
  </si>
  <si>
    <t xml:space="preserve">Südtirol Terlaner Chardonnay </t>
  </si>
  <si>
    <t>Südtirol Terlaner Müller Thurgau</t>
  </si>
  <si>
    <t>Lago di Caldaro</t>
  </si>
  <si>
    <t xml:space="preserve">Alto Adige S.ta Maddalena </t>
  </si>
  <si>
    <t>Alto Adige Chardonnay</t>
  </si>
  <si>
    <t>Alto Adige Traminer Aromatico</t>
  </si>
  <si>
    <t>Alto Adige Moscato Giallo</t>
  </si>
  <si>
    <t>Alto Adige Pinot Grigio</t>
  </si>
  <si>
    <t>Alto Adige Sauvignon</t>
  </si>
  <si>
    <t>Alto Adige Pinot Bianco</t>
  </si>
  <si>
    <t>Alto Adige Pinot Nero</t>
  </si>
  <si>
    <t>Alto Adige Cabernet /Franc/Sauvignon</t>
  </si>
  <si>
    <t>Alto Adige Merlot</t>
  </si>
  <si>
    <t>Alto Adige Valle Isarco Kerner</t>
  </si>
  <si>
    <t>uva q.li</t>
  </si>
  <si>
    <t>vino hl</t>
  </si>
  <si>
    <t>Ausarbeitung: Handelskammer Bozen - Kontrollstelle für Weine</t>
  </si>
  <si>
    <t>Mögliche Änderungen der Weinbezeichnung bei der Trauben- und Produktionsmeldung und erlaubten Überproduktionen bewirken</t>
  </si>
  <si>
    <t>Alto Adige Valle Isarco Traminer Aromatico</t>
  </si>
  <si>
    <t>Elaborazione: CCIAA Bolzano - Organismo di controllo vini</t>
  </si>
  <si>
    <t>Mitterberg Müller Thurgau</t>
  </si>
  <si>
    <t>Mitterberg Portugieser</t>
  </si>
  <si>
    <t>Mitterberg Portoghese</t>
  </si>
  <si>
    <t>Vigneti delle Dolomiti Riesling</t>
  </si>
  <si>
    <t>Mitterberg Veltliner</t>
  </si>
  <si>
    <t>Vigneti delle Dolomiti Silvaner</t>
  </si>
  <si>
    <t>Südtiroler Rosenmuskateller vendemmia tardiva</t>
  </si>
  <si>
    <t>Alto Adige Cabernet /Franc/Sauvignon riserva</t>
  </si>
  <si>
    <t>Alto Adige Terlano Chardonnay classico</t>
  </si>
  <si>
    <t>Alto Adige Terlano Müller Thurgau classico</t>
  </si>
  <si>
    <t>Alto Adige Terlano Pinot Bianco classico</t>
  </si>
  <si>
    <t>Alto Adige Terlano Sauvignon classico</t>
  </si>
  <si>
    <t>Mitterberg Tannat</t>
  </si>
  <si>
    <t>Südtirol Meraner oder Meranerhügel</t>
  </si>
  <si>
    <t>Südtirol Terlaner Chardonnay klassisch</t>
  </si>
  <si>
    <t>Südtirol Terlaner Müller Thurgau klassisch</t>
  </si>
  <si>
    <t>Südtirol Terlaner Weißburgunder klassisch</t>
  </si>
  <si>
    <t>Südtiroler Gewürztraminer vendemmia tardiva</t>
  </si>
  <si>
    <t>Superf.
 in produzione
ettari</t>
  </si>
  <si>
    <t>Alto Adige Chardonnay passito</t>
  </si>
  <si>
    <t>Südtiroler Chardonnay passito</t>
  </si>
  <si>
    <t>Alto Adige Moscato Giallo vendemmia tardiva</t>
  </si>
  <si>
    <t>Südtiroler Goldmuskateller vendemmia tardiva</t>
  </si>
  <si>
    <t>Südtirol Terlaner Riesling klassisch</t>
  </si>
  <si>
    <t>Südtirol Eisacktaler Riesling vendemmia tardiva</t>
  </si>
  <si>
    <t>Alto Adige Valle Isarco Riesling vendemmia tardiva</t>
  </si>
  <si>
    <t>Mitterberg Cabernet/Franc/Sauvignon</t>
  </si>
  <si>
    <t>Mitterberg Lagrein rosato</t>
  </si>
  <si>
    <t>Mitterberg Lagrein rosé</t>
  </si>
  <si>
    <t>Mitterberg Merlot rosato</t>
  </si>
  <si>
    <t>Mitterberg Silvaner verde</t>
  </si>
  <si>
    <t>Mitterberg Zweigelt rosè</t>
  </si>
  <si>
    <t>Mitterberg Zweigelt rosato</t>
  </si>
  <si>
    <t>e per i vini IGT Mitterberg.</t>
  </si>
  <si>
    <t>Mitterberg Diolinoir</t>
  </si>
  <si>
    <t>Alto Adige Traminer Aromatico passito</t>
  </si>
  <si>
    <t>Alto Adige Traminer Aromatico vendemmia tardiva</t>
  </si>
  <si>
    <t>Alto Adige Pinot Nero riserva</t>
  </si>
  <si>
    <t>Mitterberg Weißburgunder</t>
  </si>
  <si>
    <t>Südtirol Eisacktaler Kerner passito</t>
  </si>
  <si>
    <t>Alto Adige Valle Isarco Kerner passito</t>
  </si>
  <si>
    <t>Totale IGT Mitterberg</t>
  </si>
  <si>
    <t>Totale IGT Vigneti delle Dolomiti</t>
  </si>
  <si>
    <t>Vigenti delle Dolomiti Cabernet/Franc/Sauvignon</t>
  </si>
  <si>
    <t>Vigneti delle Dolomiti Moscato rosa</t>
  </si>
  <si>
    <t>Alto Adige Lagrein di Gries</t>
  </si>
  <si>
    <t>Alto Adige Meranese Burggraviato</t>
  </si>
  <si>
    <t>Alto Adige Meranese Küchelberg</t>
  </si>
  <si>
    <t>Alto Adige Meranese Lebenberg</t>
  </si>
  <si>
    <t>Alto Adige Meranese Rosengarten</t>
  </si>
  <si>
    <t>Südtirol Meraner Burggräfler</t>
  </si>
  <si>
    <t>Südtirol Meraner Lebenberg</t>
  </si>
  <si>
    <t>Südtirol Meraner Rosengarten</t>
  </si>
  <si>
    <t>Alto Adige Lagrein riserva di Gries</t>
  </si>
  <si>
    <t>Südtiroler Lagrein riserva aus Gries</t>
  </si>
  <si>
    <t>Südtiroler Lagrein aus Gries</t>
  </si>
  <si>
    <t>Südtirol Meraner Küchelberg</t>
  </si>
  <si>
    <t>Weinberg Dolomiten Blauburgunder</t>
  </si>
  <si>
    <t>Weinberg Dolomiten Cabernet/Franc/Sauvignon</t>
  </si>
  <si>
    <t>Weinberg Dolomiten Chardonnay</t>
  </si>
  <si>
    <t>Weinberg Dolomiten Goldmuskateller</t>
  </si>
  <si>
    <t>Weinberg Dolomiten Kerner</t>
  </si>
  <si>
    <t>Weinberg Dolomiten Manzoni bianco</t>
  </si>
  <si>
    <t>Weinberg Dolomiten Merlot</t>
  </si>
  <si>
    <t>Weinberg Dolomiten Müller Thurgau</t>
  </si>
  <si>
    <t>Weinberg Dolomiten Petit Manseng</t>
  </si>
  <si>
    <t>Weinberg Dolomiten Petit Verdot</t>
  </si>
  <si>
    <t>Weinberg Dolomiten Portugieser</t>
  </si>
  <si>
    <t>Weinberg Dolomiten Riesling</t>
  </si>
  <si>
    <t>Weinberg Dolomiten rosè</t>
  </si>
  <si>
    <t>Weinberg Dolomiten Rosenmuskateller</t>
  </si>
  <si>
    <t>Weinberg Dolomiten rot</t>
  </si>
  <si>
    <t>Weinberg Dolomiten Ruländer</t>
  </si>
  <si>
    <t>Weinberg Dolomiten Sauvignon</t>
  </si>
  <si>
    <t>Weinberg Dolomiten Silvaner</t>
  </si>
  <si>
    <t>Weinberg Dolomiten Syrah</t>
  </si>
  <si>
    <t>Weinberg Dolomiten Tannat</t>
  </si>
  <si>
    <t>Weinberg Dolomiten Tempranillo</t>
  </si>
  <si>
    <t>Weinberg Dolomiten Teroldego</t>
  </si>
  <si>
    <t>Weinberg Dolomiten Viognier</t>
  </si>
  <si>
    <t>Weinberg Dolomiten Vernatsch</t>
  </si>
  <si>
    <t>Weinberg Dolomiten weiß</t>
  </si>
  <si>
    <t>Weinberg Dolomiten Weißburgunder</t>
  </si>
  <si>
    <t>Weinberg Dolomiten Zweigelt</t>
  </si>
  <si>
    <t>Summe Landwein Weinberg Dolomiten</t>
  </si>
  <si>
    <t>Südtirol Terlaner Sauvignon klassisch</t>
  </si>
  <si>
    <t>Alto Adige Moscato Rosa</t>
  </si>
  <si>
    <t>Alto Adige Terlano Pinot grigio</t>
  </si>
  <si>
    <t>Alto Adige Terlano Silvaner</t>
  </si>
  <si>
    <t>Vigneti delle Dolomiti Diolinoir</t>
  </si>
  <si>
    <t>Südtirol Terlaner Silvaner</t>
  </si>
  <si>
    <t>Weinberg Dolomiten Diolinoir</t>
  </si>
  <si>
    <t>Alto Adige Kerner passito</t>
  </si>
  <si>
    <t>Alto Adige Kerner riserva</t>
  </si>
  <si>
    <t>Alto Adige Pinot Bianco riserva</t>
  </si>
  <si>
    <t>Alto Adige Pinot Grigio riserva</t>
  </si>
  <si>
    <t>Südtiroler Ruländer riserva</t>
  </si>
  <si>
    <t xml:space="preserve">Alto Adige Riesling </t>
  </si>
  <si>
    <t>Alto Adige Sauvignon passito</t>
  </si>
  <si>
    <t>Alto Adige Sauvignon riserva</t>
  </si>
  <si>
    <t>Alto Adige Terlano Chardonnay riserva</t>
  </si>
  <si>
    <t>Alto Adige Terlano Pinot Bianco riserva</t>
  </si>
  <si>
    <t>Alto Adige Terlano Sauvignon riserva</t>
  </si>
  <si>
    <t>Alto Adige Terlano Sauvignon classico riserva</t>
  </si>
  <si>
    <t xml:space="preserve">Alto Adige Terlano Pinot Grigio classico </t>
  </si>
  <si>
    <t xml:space="preserve">Alto Adige Terlano Riesling classico </t>
  </si>
  <si>
    <t>Alto Adige Traminer Aromatico riserva</t>
  </si>
  <si>
    <t>Alto Adige Valle Venosta Chardonnay riserva</t>
  </si>
  <si>
    <t>Alto Adige Valle Venosta Pinot Nero riserva</t>
  </si>
  <si>
    <t>Lago di Caldaro classico superiore</t>
  </si>
  <si>
    <t>Alto Adige Santa Maddalena classico</t>
  </si>
  <si>
    <t>Alto Adige Chardonnay riserva</t>
  </si>
  <si>
    <t>Mitterberg bianco passito</t>
  </si>
  <si>
    <t>Mitterberg Bronner passito</t>
  </si>
  <si>
    <t>Mitterberg Kerner</t>
  </si>
  <si>
    <t>Mitterberg Petit Manseng passito</t>
  </si>
  <si>
    <t>Mitterberg Pinot nero rosato</t>
  </si>
  <si>
    <t>Mitterberg Schiava grigia</t>
  </si>
  <si>
    <t>Mitterberg Schiava rosato</t>
  </si>
  <si>
    <t>Mitterberg Traminer Aromatico passito</t>
  </si>
  <si>
    <t>Kalterersee klassisch superiore</t>
  </si>
  <si>
    <t>Südtiroler Chardonnay riserva</t>
  </si>
  <si>
    <t>Südtiroler Gewürztraminer riserva</t>
  </si>
  <si>
    <t>Südtiroler Kerner passito</t>
  </si>
  <si>
    <t>Südtiroler Kerner riserva</t>
  </si>
  <si>
    <t xml:space="preserve">Südtiroler Riesling </t>
  </si>
  <si>
    <t>Südtiroler Sauvignon passito</t>
  </si>
  <si>
    <t>Südtiroler Sauvignon riserva</t>
  </si>
  <si>
    <t>Südtiroler Weißburgunder riserva</t>
  </si>
  <si>
    <t>Südtirol Terlaner Chardonnay riserva</t>
  </si>
  <si>
    <t>Südtirol Terlaner Ruländer</t>
  </si>
  <si>
    <t>Südtirol Terlaner Ruländer klassisch</t>
  </si>
  <si>
    <t>Südtirol Terlaner Sauvignon klassisch riserva</t>
  </si>
  <si>
    <t>Südtirol Terlaner Sauvignon riserva</t>
  </si>
  <si>
    <t>Südtirol Terlaner Weißburgunder riserva</t>
  </si>
  <si>
    <t>Südtirol Vinschgau Chardonnay riserva</t>
  </si>
  <si>
    <t>Südtirol Vinschgau Blauburgunder riserva</t>
  </si>
  <si>
    <t>Mitterberg Blauburgunder rosè</t>
  </si>
  <si>
    <t>Mitterberg Gewürztraminer passito</t>
  </si>
  <si>
    <t>Mitterberg Grauvernatsch</t>
  </si>
  <si>
    <t>Mitterberg Vernatsch rosè</t>
  </si>
  <si>
    <t>Mitterberg weiß passito</t>
  </si>
  <si>
    <t>Südtirol Terlaner ohne Rebsortenbezeichnung</t>
  </si>
  <si>
    <t>Alto Adige Terlano senza nome di vitigno</t>
  </si>
  <si>
    <t>Effektiv produz. Menge 2016</t>
  </si>
  <si>
    <t>produzione effettiva
2016</t>
  </si>
  <si>
    <t>Mitterberg Petit Verdot</t>
  </si>
  <si>
    <t>Mitterberg Syrah</t>
  </si>
  <si>
    <t>Mitterberg Tempranillo</t>
  </si>
  <si>
    <t>Mitterberg Teroldego</t>
  </si>
  <si>
    <t>Mitterberg Viognier</t>
  </si>
  <si>
    <t>Südtiroler Rosenmuskateller passito</t>
  </si>
  <si>
    <t>Alto Adige Moscato Rosa passito</t>
  </si>
  <si>
    <t>Alto Adige Müller Thurgau vendemmia tardiva</t>
  </si>
  <si>
    <t>Südtiroler Müller Thurgau vendemmia tardiva</t>
  </si>
  <si>
    <t>Alto Adige Riesling passito</t>
  </si>
  <si>
    <t>Südtiroler Riesling passito</t>
  </si>
  <si>
    <t>Südtirol Eisacktaler Kerner riserva</t>
  </si>
  <si>
    <t>Alto Adige Valle Isarco Kerner riserva</t>
  </si>
  <si>
    <t>Südtirol Eisacktaler Riesling passito</t>
  </si>
  <si>
    <t>Alto Adige Valle Isarco Riesling passito</t>
  </si>
  <si>
    <t>Südtirol Eisacktaler Silvaner riserva</t>
  </si>
  <si>
    <t>Alto Adige Valle Isarco Silvaner riserva</t>
  </si>
  <si>
    <t>Alto Adige Valle Venosta Sauvignon passito</t>
  </si>
  <si>
    <t>Südtirol Vinschgau Sauvignon passito</t>
  </si>
  <si>
    <t>Mitterberg Cabernet/Franc/Sauvignon rosato</t>
  </si>
  <si>
    <t>Mitterberg Cabernet/Franc/Sauvignon rosè</t>
  </si>
  <si>
    <t>Vigneti delle Dolomiti Schiava grigio</t>
  </si>
  <si>
    <t>Weinberg Dolomiten Grauvernatsch</t>
  </si>
  <si>
    <t>Januar 2017</t>
  </si>
  <si>
    <t>gennaio 2017</t>
  </si>
  <si>
    <t>Lago di Caldaro: di cui nella Provincia di Trento</t>
  </si>
  <si>
    <t>Kalterersee: davon in der Provinz Trient</t>
  </si>
  <si>
    <t xml:space="preserve">La possibilità della scelta vendemmiale e il supero nel vigneto causano anche variazioni sostanziali della superficie vitata e della </t>
  </si>
  <si>
    <t xml:space="preserve">produzione effettiva di uva e vino. L'organismo di controllo risponde solo per i dati dei vini DOC Alto Adige e Lago di Caldaro </t>
  </si>
  <si>
    <t xml:space="preserve">auch größere Differenzen zwischen den genutzten Flächen und den effektiven Mengen an Trauben und Wein. Die Kontrollstelle </t>
  </si>
  <si>
    <t xml:space="preserve">für Weine der Handelskammer Bozen zeichnet nur für die Daten der DOC-Weine Südtiroler und Kalterersee, sowie für die </t>
  </si>
  <si>
    <t>Landweine Mitterberg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</si>
</sst>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9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2" fillId="0" borderId="1" xfId="0" applyFont="1" applyBorder="1"/>
    <xf numFmtId="4" fontId="2" fillId="0" borderId="5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Border="1"/>
    <xf numFmtId="3" fontId="1" fillId="0" borderId="0" xfId="0" applyNumberFormat="1" applyFont="1" applyBorder="1"/>
    <xf numFmtId="3" fontId="2" fillId="0" borderId="7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/>
    <xf numFmtId="0" fontId="2" fillId="0" borderId="3" xfId="0" applyFont="1" applyFill="1" applyBorder="1"/>
    <xf numFmtId="3" fontId="2" fillId="0" borderId="0" xfId="0" applyNumberFormat="1" applyFont="1" applyFill="1" applyBorder="1"/>
    <xf numFmtId="3" fontId="2" fillId="0" borderId="9" xfId="0" applyNumberFormat="1" applyFont="1" applyFill="1" applyBorder="1"/>
    <xf numFmtId="0" fontId="1" fillId="0" borderId="3" xfId="0" applyFont="1" applyFill="1" applyBorder="1"/>
    <xf numFmtId="4" fontId="2" fillId="0" borderId="10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/>
    <xf numFmtId="3" fontId="2" fillId="0" borderId="6" xfId="0" applyNumberFormat="1" applyFont="1" applyFill="1" applyBorder="1"/>
    <xf numFmtId="3" fontId="2" fillId="0" borderId="8" xfId="0" applyNumberFormat="1" applyFont="1" applyFill="1" applyBorder="1"/>
    <xf numFmtId="4" fontId="2" fillId="0" borderId="6" xfId="0" applyNumberFormat="1" applyFont="1" applyBorder="1"/>
    <xf numFmtId="3" fontId="2" fillId="0" borderId="6" xfId="0" applyNumberFormat="1" applyFont="1" applyBorder="1"/>
    <xf numFmtId="3" fontId="2" fillId="0" borderId="8" xfId="0" applyNumberFormat="1" applyFont="1" applyBorder="1"/>
    <xf numFmtId="4" fontId="1" fillId="0" borderId="5" xfId="0" applyNumberFormat="1" applyFont="1" applyFill="1" applyBorder="1"/>
    <xf numFmtId="3" fontId="1" fillId="0" borderId="5" xfId="0" applyNumberFormat="1" applyFont="1" applyFill="1" applyBorder="1"/>
    <xf numFmtId="3" fontId="1" fillId="0" borderId="7" xfId="0" applyNumberFormat="1" applyFont="1" applyFill="1" applyBorder="1"/>
    <xf numFmtId="0" fontId="2" fillId="0" borderId="1" xfId="0" applyFont="1" applyFill="1" applyBorder="1" applyAlignment="1">
      <alignment horizontal="center" vertical="center" wrapText="1"/>
    </xf>
    <xf numFmtId="4" fontId="1" fillId="0" borderId="0" xfId="0" applyNumberFormat="1" applyFont="1"/>
    <xf numFmtId="3" fontId="1" fillId="0" borderId="0" xfId="0" applyNumberFormat="1" applyFont="1" applyFill="1" applyBorder="1"/>
    <xf numFmtId="3" fontId="1" fillId="0" borderId="9" xfId="0" applyNumberFormat="1" applyFont="1" applyFill="1" applyBorder="1"/>
    <xf numFmtId="0" fontId="1" fillId="0" borderId="9" xfId="0" applyFont="1" applyBorder="1"/>
    <xf numFmtId="4" fontId="1" fillId="0" borderId="0" xfId="0" applyNumberFormat="1" applyFont="1" applyFill="1" applyBorder="1"/>
    <xf numFmtId="4" fontId="2" fillId="0" borderId="0" xfId="0" applyNumberFormat="1" applyFont="1"/>
    <xf numFmtId="0" fontId="1" fillId="0" borderId="0" xfId="0" applyFont="1" applyFill="1" applyBorder="1"/>
    <xf numFmtId="4" fontId="2" fillId="0" borderId="9" xfId="0" applyNumberFormat="1" applyFont="1" applyBorder="1"/>
    <xf numFmtId="0" fontId="1" fillId="0" borderId="3" xfId="0" applyFont="1" applyBorder="1"/>
    <xf numFmtId="3" fontId="1" fillId="0" borderId="0" xfId="0" applyNumberFormat="1" applyFont="1"/>
    <xf numFmtId="3" fontId="2" fillId="0" borderId="0" xfId="0" applyNumberFormat="1" applyFont="1"/>
    <xf numFmtId="0" fontId="2" fillId="0" borderId="10" xfId="0" applyFont="1" applyFill="1" applyBorder="1" applyAlignment="1">
      <alignment wrapText="1"/>
    </xf>
    <xf numFmtId="0" fontId="2" fillId="0" borderId="4" xfId="0" applyFont="1" applyFill="1" applyBorder="1" applyAlignment="1">
      <alignment vertical="center" wrapText="1"/>
    </xf>
    <xf numFmtId="4" fontId="2" fillId="0" borderId="0" xfId="0" applyNumberFormat="1" applyFont="1" applyBorder="1"/>
    <xf numFmtId="3" fontId="2" fillId="0" borderId="0" xfId="0" applyNumberFormat="1" applyFont="1" applyBorder="1"/>
    <xf numFmtId="3" fontId="2" fillId="0" borderId="2" xfId="0" applyNumberFormat="1" applyFont="1" applyFill="1" applyBorder="1"/>
    <xf numFmtId="0" fontId="2" fillId="0" borderId="4" xfId="0" applyFont="1" applyFill="1" applyBorder="1"/>
    <xf numFmtId="0" fontId="2" fillId="0" borderId="2" xfId="0" applyFont="1" applyFill="1" applyBorder="1"/>
    <xf numFmtId="0" fontId="2" fillId="0" borderId="2" xfId="0" applyFont="1" applyBorder="1"/>
    <xf numFmtId="49" fontId="1" fillId="0" borderId="3" xfId="0" applyNumberFormat="1" applyFont="1" applyBorder="1"/>
    <xf numFmtId="17" fontId="1" fillId="0" borderId="3" xfId="0" applyNumberFormat="1" applyFont="1" applyBorder="1" applyAlignment="1">
      <alignment horizontal="left"/>
    </xf>
    <xf numFmtId="4" fontId="1" fillId="0" borderId="0" xfId="0" applyNumberFormat="1" applyFont="1" applyFill="1"/>
    <xf numFmtId="4" fontId="1" fillId="0" borderId="0" xfId="0" applyNumberFormat="1" applyFont="1" applyFill="1" applyBorder="1" applyAlignment="1">
      <alignment horizontal="right"/>
    </xf>
    <xf numFmtId="4" fontId="1" fillId="0" borderId="4" xfId="0" applyNumberFormat="1" applyFont="1" applyFill="1" applyBorder="1"/>
    <xf numFmtId="3" fontId="1" fillId="0" borderId="5" xfId="0" applyNumberFormat="1" applyFont="1" applyBorder="1"/>
    <xf numFmtId="0" fontId="2" fillId="0" borderId="3" xfId="0" applyFont="1" applyBorder="1"/>
    <xf numFmtId="3" fontId="2" fillId="0" borderId="1" xfId="0" applyNumberFormat="1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/>
  <dimension ref="A1:L274"/>
  <sheetViews>
    <sheetView tabSelected="1" zoomScale="120" zoomScaleNormal="120" workbookViewId="0"/>
  </sheetViews>
  <sheetFormatPr baseColWidth="10" defaultColWidth="11.5703125" defaultRowHeight="12"/>
  <cols>
    <col min="1" max="1" width="41.42578125" style="33" customWidth="1"/>
    <col min="2" max="2" width="7" style="1" bestFit="1" customWidth="1"/>
    <col min="3" max="4" width="8.5703125" style="1" customWidth="1"/>
    <col min="5" max="5" width="8.28515625" style="6" bestFit="1" customWidth="1"/>
    <col min="6" max="7" width="9.7109375" style="1" customWidth="1"/>
    <col min="8" max="16384" width="11.5703125" style="1"/>
  </cols>
  <sheetData>
    <row r="1" spans="1:7" s="3" customFormat="1" ht="27" customHeight="1">
      <c r="A1" s="36"/>
      <c r="B1" s="24"/>
      <c r="C1" s="51" t="s">
        <v>0</v>
      </c>
      <c r="D1" s="51"/>
      <c r="E1" s="14"/>
      <c r="F1" s="51" t="s">
        <v>357</v>
      </c>
      <c r="G1" s="51"/>
    </row>
    <row r="2" spans="1:7" s="2" customFormat="1" ht="36.6" customHeight="1">
      <c r="A2" s="37" t="s">
        <v>1</v>
      </c>
      <c r="B2" s="4" t="s">
        <v>75</v>
      </c>
      <c r="C2" s="5" t="s">
        <v>2</v>
      </c>
      <c r="D2" s="8" t="s">
        <v>3</v>
      </c>
      <c r="E2" s="4" t="s">
        <v>84</v>
      </c>
      <c r="F2" s="5" t="s">
        <v>2</v>
      </c>
      <c r="G2" s="5" t="s">
        <v>74</v>
      </c>
    </row>
    <row r="3" spans="1:7">
      <c r="A3" s="13" t="s">
        <v>226</v>
      </c>
      <c r="B3" s="29">
        <v>107.27</v>
      </c>
      <c r="C3" s="26">
        <f t="shared" ref="C3:C7" si="0">B3*140</f>
        <v>15017.8</v>
      </c>
      <c r="D3" s="27">
        <f>C3*70/100</f>
        <v>10512.46</v>
      </c>
      <c r="E3" s="25">
        <v>24.9861</v>
      </c>
      <c r="F3" s="34">
        <v>2317.9</v>
      </c>
      <c r="G3" s="34">
        <v>1619.35</v>
      </c>
    </row>
    <row r="4" spans="1:7">
      <c r="A4" s="13" t="s">
        <v>263</v>
      </c>
      <c r="B4" s="29">
        <v>0</v>
      </c>
      <c r="C4" s="26">
        <f t="shared" si="0"/>
        <v>0</v>
      </c>
      <c r="D4" s="27">
        <f t="shared" ref="D4:D7" si="1">C4*70/100</f>
        <v>0</v>
      </c>
      <c r="E4" s="25">
        <v>20.720199999999998</v>
      </c>
      <c r="F4" s="34">
        <v>1745.7</v>
      </c>
      <c r="G4" s="34">
        <v>1221.98</v>
      </c>
    </row>
    <row r="5" spans="1:7">
      <c r="A5" s="13" t="s">
        <v>269</v>
      </c>
      <c r="B5" s="29">
        <v>0</v>
      </c>
      <c r="C5" s="26">
        <f t="shared" si="0"/>
        <v>0</v>
      </c>
      <c r="D5" s="27">
        <f t="shared" si="1"/>
        <v>0</v>
      </c>
      <c r="E5" s="25">
        <v>21.0931</v>
      </c>
      <c r="F5" s="34">
        <v>1957.6</v>
      </c>
      <c r="G5" s="34">
        <v>1370.33</v>
      </c>
    </row>
    <row r="6" spans="1:7">
      <c r="A6" s="13" t="s">
        <v>264</v>
      </c>
      <c r="B6" s="29">
        <v>0</v>
      </c>
      <c r="C6" s="26">
        <f t="shared" si="0"/>
        <v>0</v>
      </c>
      <c r="D6" s="27">
        <f t="shared" si="1"/>
        <v>0</v>
      </c>
      <c r="E6" s="25">
        <v>0</v>
      </c>
      <c r="F6" s="34">
        <v>0</v>
      </c>
      <c r="G6" s="34">
        <v>0</v>
      </c>
    </row>
    <row r="7" spans="1:7">
      <c r="A7" s="13" t="s">
        <v>265</v>
      </c>
      <c r="B7" s="29">
        <v>0</v>
      </c>
      <c r="C7" s="26">
        <f t="shared" si="0"/>
        <v>0</v>
      </c>
      <c r="D7" s="27">
        <f t="shared" si="1"/>
        <v>0</v>
      </c>
      <c r="E7" s="25">
        <v>5.9298000000000002</v>
      </c>
      <c r="F7" s="34">
        <v>480.47</v>
      </c>
      <c r="G7" s="34">
        <v>336.32</v>
      </c>
    </row>
    <row r="8" spans="1:7" s="2" customFormat="1">
      <c r="A8" s="10" t="s">
        <v>226</v>
      </c>
      <c r="B8" s="9">
        <f t="shared" ref="B8:G8" si="2">SUM(B3:B7)</f>
        <v>107.27</v>
      </c>
      <c r="C8" s="11">
        <f t="shared" si="2"/>
        <v>15017.8</v>
      </c>
      <c r="D8" s="12">
        <f t="shared" si="2"/>
        <v>10512.46</v>
      </c>
      <c r="E8" s="38">
        <f t="shared" si="2"/>
        <v>72.729199999999992</v>
      </c>
      <c r="F8" s="39">
        <f t="shared" si="2"/>
        <v>6501.670000000001</v>
      </c>
      <c r="G8" s="39">
        <f t="shared" si="2"/>
        <v>4547.9799999999996</v>
      </c>
    </row>
    <row r="9" spans="1:7" s="2" customFormat="1">
      <c r="A9" s="10"/>
      <c r="B9" s="9"/>
      <c r="C9" s="11"/>
      <c r="D9" s="12"/>
      <c r="E9" s="38"/>
      <c r="F9" s="11"/>
      <c r="G9" s="26"/>
    </row>
    <row r="10" spans="1:7">
      <c r="A10" s="13" t="s">
        <v>92</v>
      </c>
      <c r="B10" s="29">
        <v>9.8699999999999992</v>
      </c>
      <c r="C10" s="26">
        <f>B10*140</f>
        <v>1381.8</v>
      </c>
      <c r="D10" s="27">
        <f>C10*70/100</f>
        <v>967.26</v>
      </c>
      <c r="E10" s="25">
        <v>96.165852000000001</v>
      </c>
      <c r="F10" s="34">
        <v>11922.24</v>
      </c>
      <c r="G10" s="34">
        <v>8345.6</v>
      </c>
    </row>
    <row r="11" spans="1:7">
      <c r="A11" s="13" t="s">
        <v>85</v>
      </c>
      <c r="B11" s="29">
        <v>420.53</v>
      </c>
      <c r="C11" s="26">
        <f>B11*140</f>
        <v>58874.2</v>
      </c>
      <c r="D11" s="27">
        <f>C11*70/100</f>
        <v>41211.94</v>
      </c>
      <c r="E11" s="25">
        <v>65.38034900000001</v>
      </c>
      <c r="F11" s="34">
        <v>8139.21</v>
      </c>
      <c r="G11" s="34">
        <v>5696.72</v>
      </c>
    </row>
    <row r="12" spans="1:7">
      <c r="A12" s="13" t="s">
        <v>333</v>
      </c>
      <c r="B12" s="29">
        <v>0</v>
      </c>
      <c r="C12" s="26">
        <f t="shared" ref="C12" si="3">B12*140</f>
        <v>0</v>
      </c>
      <c r="D12" s="27">
        <v>0</v>
      </c>
      <c r="E12" s="25">
        <v>109.69204399999998</v>
      </c>
      <c r="F12" s="34">
        <v>13136.66</v>
      </c>
      <c r="G12" s="34">
        <v>9189.81</v>
      </c>
    </row>
    <row r="13" spans="1:7">
      <c r="A13" s="13" t="s">
        <v>94</v>
      </c>
      <c r="B13" s="29">
        <v>0</v>
      </c>
      <c r="C13" s="26">
        <f t="shared" ref="C13:C15" si="4">B13*140</f>
        <v>0</v>
      </c>
      <c r="D13" s="27">
        <v>0</v>
      </c>
      <c r="E13" s="25">
        <v>16.463448</v>
      </c>
      <c r="F13" s="34">
        <v>1988.7</v>
      </c>
      <c r="G13" s="34">
        <v>1392.1</v>
      </c>
    </row>
    <row r="14" spans="1:7">
      <c r="A14" s="13" t="s">
        <v>95</v>
      </c>
      <c r="B14" s="29">
        <v>0</v>
      </c>
      <c r="C14" s="26">
        <f t="shared" si="4"/>
        <v>0</v>
      </c>
      <c r="D14" s="27">
        <v>0</v>
      </c>
      <c r="E14" s="25">
        <v>54.268082000000007</v>
      </c>
      <c r="F14" s="34">
        <v>6693.91</v>
      </c>
      <c r="G14" s="34">
        <v>4684.51</v>
      </c>
    </row>
    <row r="15" spans="1:7">
      <c r="A15" s="13" t="s">
        <v>166</v>
      </c>
      <c r="B15" s="29">
        <v>0</v>
      </c>
      <c r="C15" s="26">
        <f t="shared" si="4"/>
        <v>0</v>
      </c>
      <c r="D15" s="27">
        <v>0</v>
      </c>
      <c r="E15" s="25">
        <v>48.610226000000004</v>
      </c>
      <c r="F15" s="34">
        <v>5467.03</v>
      </c>
      <c r="G15" s="34">
        <v>3825.55</v>
      </c>
    </row>
    <row r="16" spans="1:7" s="2" customFormat="1">
      <c r="A16" s="10" t="s">
        <v>92</v>
      </c>
      <c r="B16" s="9">
        <f t="shared" ref="B16:G16" si="5">SUM(B10:B15)</f>
        <v>430.4</v>
      </c>
      <c r="C16" s="11">
        <f>SUM(C10:C15)</f>
        <v>60256</v>
      </c>
      <c r="D16" s="12">
        <f>SUM(D10:D15)</f>
        <v>42179.200000000004</v>
      </c>
      <c r="E16" s="9">
        <f t="shared" si="5"/>
        <v>390.58000099999998</v>
      </c>
      <c r="F16" s="11">
        <f t="shared" si="5"/>
        <v>47347.75</v>
      </c>
      <c r="G16" s="11">
        <f t="shared" si="5"/>
        <v>33134.29</v>
      </c>
    </row>
    <row r="17" spans="1:7" s="2" customFormat="1">
      <c r="A17" s="10"/>
      <c r="B17" s="9"/>
      <c r="C17" s="11"/>
      <c r="D17" s="12"/>
      <c r="E17" s="9"/>
      <c r="F17" s="11"/>
      <c r="G17" s="11"/>
    </row>
    <row r="18" spans="1:7">
      <c r="A18" s="13" t="s">
        <v>4</v>
      </c>
      <c r="B18" s="25">
        <v>85.47</v>
      </c>
      <c r="C18" s="26">
        <f>B18*125</f>
        <v>10683.75</v>
      </c>
      <c r="D18" s="27">
        <f>C18*70/100</f>
        <v>7478.625</v>
      </c>
      <c r="E18" s="25">
        <v>87.738973999999999</v>
      </c>
      <c r="F18" s="34">
        <v>9374.2799999999988</v>
      </c>
      <c r="G18" s="34">
        <v>6561.0700000000006</v>
      </c>
    </row>
    <row r="19" spans="1:7">
      <c r="A19" s="13" t="s">
        <v>91</v>
      </c>
      <c r="B19" s="29">
        <v>109.29</v>
      </c>
      <c r="C19" s="26">
        <f>B19*125</f>
        <v>13661.25</v>
      </c>
      <c r="D19" s="27">
        <f>C19*70/100</f>
        <v>9562.875</v>
      </c>
      <c r="E19" s="25">
        <v>89.643526999999992</v>
      </c>
      <c r="F19" s="34">
        <v>9919.66</v>
      </c>
      <c r="G19" s="34">
        <v>6936.79</v>
      </c>
    </row>
    <row r="20" spans="1:7" s="2" customFormat="1">
      <c r="A20" s="10" t="s">
        <v>4</v>
      </c>
      <c r="B20" s="9">
        <f t="shared" ref="B20:G20" si="6">SUM(B18:B19)</f>
        <v>194.76</v>
      </c>
      <c r="C20" s="11">
        <f t="shared" si="6"/>
        <v>24345</v>
      </c>
      <c r="D20" s="12">
        <f t="shared" si="6"/>
        <v>17041.5</v>
      </c>
      <c r="E20" s="38">
        <f t="shared" si="6"/>
        <v>177.38250099999999</v>
      </c>
      <c r="F20" s="39">
        <f t="shared" si="6"/>
        <v>19293.939999999999</v>
      </c>
      <c r="G20" s="11">
        <f t="shared" si="6"/>
        <v>13497.86</v>
      </c>
    </row>
    <row r="21" spans="1:7" s="2" customFormat="1">
      <c r="A21" s="10"/>
      <c r="B21" s="9"/>
      <c r="C21" s="11"/>
      <c r="D21" s="12"/>
      <c r="E21" s="38"/>
      <c r="F21" s="39"/>
      <c r="G21" s="11"/>
    </row>
    <row r="22" spans="1:7" s="2" customFormat="1">
      <c r="A22" s="10" t="s">
        <v>5</v>
      </c>
      <c r="B22" s="30">
        <v>0.71</v>
      </c>
      <c r="C22" s="11">
        <f>B22*130</f>
        <v>92.3</v>
      </c>
      <c r="D22" s="12">
        <f>C22*70/100</f>
        <v>64.61</v>
      </c>
      <c r="E22" s="30">
        <v>0.7077</v>
      </c>
      <c r="F22" s="35">
        <v>91.3</v>
      </c>
      <c r="G22" s="35">
        <v>63.6</v>
      </c>
    </row>
    <row r="23" spans="1:7" s="2" customFormat="1">
      <c r="A23" s="10"/>
      <c r="B23" s="9"/>
      <c r="C23" s="11"/>
      <c r="D23" s="12"/>
      <c r="E23" s="9"/>
      <c r="F23" s="11"/>
      <c r="G23" s="11"/>
    </row>
    <row r="24" spans="1:7">
      <c r="A24" s="13" t="s">
        <v>6</v>
      </c>
      <c r="B24" s="25">
        <v>366.55560000000003</v>
      </c>
      <c r="C24" s="26">
        <f>B24*130</f>
        <v>47652.228000000003</v>
      </c>
      <c r="D24" s="27">
        <f>C24*70/100</f>
        <v>33356.559600000001</v>
      </c>
      <c r="E24" s="25">
        <v>455.10144099999985</v>
      </c>
      <c r="F24" s="34">
        <v>47680.659999999996</v>
      </c>
      <c r="G24" s="34">
        <v>33356.28</v>
      </c>
    </row>
    <row r="25" spans="1:7">
      <c r="A25" s="33" t="s">
        <v>233</v>
      </c>
      <c r="B25" s="29">
        <v>0</v>
      </c>
      <c r="C25" s="26">
        <v>0</v>
      </c>
      <c r="D25" s="27">
        <v>0</v>
      </c>
      <c r="E25" s="25">
        <v>0.17282800000000001</v>
      </c>
      <c r="F25" s="34">
        <v>10</v>
      </c>
      <c r="G25" s="34">
        <v>7</v>
      </c>
    </row>
    <row r="26" spans="1:7">
      <c r="A26" s="13" t="s">
        <v>334</v>
      </c>
      <c r="B26" s="29">
        <v>0</v>
      </c>
      <c r="C26" s="26">
        <v>0</v>
      </c>
      <c r="D26" s="27">
        <v>0</v>
      </c>
      <c r="E26" s="25">
        <v>20.849330000000002</v>
      </c>
      <c r="F26" s="34">
        <v>1846.71</v>
      </c>
      <c r="G26" s="34">
        <v>1284.76</v>
      </c>
    </row>
    <row r="27" spans="1:7">
      <c r="A27" s="13" t="s">
        <v>147</v>
      </c>
      <c r="B27" s="29">
        <v>0</v>
      </c>
      <c r="C27" s="26">
        <v>0</v>
      </c>
      <c r="D27" s="27">
        <v>0</v>
      </c>
      <c r="E27" s="25">
        <v>1.0201</v>
      </c>
      <c r="F27" s="34">
        <v>59</v>
      </c>
      <c r="G27" s="34">
        <v>41.3</v>
      </c>
    </row>
    <row r="28" spans="1:7" s="2" customFormat="1">
      <c r="A28" s="10" t="s">
        <v>187</v>
      </c>
      <c r="B28" s="9">
        <f t="shared" ref="B28:G28" si="7">SUM(B24:B27)</f>
        <v>366.55560000000003</v>
      </c>
      <c r="C28" s="11">
        <f t="shared" si="7"/>
        <v>47652.228000000003</v>
      </c>
      <c r="D28" s="12">
        <f t="shared" si="7"/>
        <v>33356.559600000001</v>
      </c>
      <c r="E28" s="9">
        <f t="shared" si="7"/>
        <v>477.14369899999986</v>
      </c>
      <c r="F28" s="11">
        <f t="shared" si="7"/>
        <v>49596.369999999995</v>
      </c>
      <c r="G28" s="11">
        <f t="shared" si="7"/>
        <v>34689.340000000004</v>
      </c>
    </row>
    <row r="29" spans="1:7" s="2" customFormat="1">
      <c r="A29" s="10"/>
      <c r="B29" s="9"/>
      <c r="C29" s="11"/>
      <c r="D29" s="12"/>
      <c r="E29" s="9"/>
      <c r="F29" s="11"/>
      <c r="G29" s="11"/>
    </row>
    <row r="30" spans="1:7">
      <c r="A30" s="13" t="s">
        <v>19</v>
      </c>
      <c r="B30" s="29">
        <v>506.2</v>
      </c>
      <c r="C30" s="26">
        <f>B30*120</f>
        <v>60744</v>
      </c>
      <c r="D30" s="27">
        <f>C30*70/100</f>
        <v>42520.800000000003</v>
      </c>
      <c r="E30" s="25">
        <v>482.70084699999995</v>
      </c>
      <c r="F30" s="34">
        <v>43227.459999999992</v>
      </c>
      <c r="G30" s="34">
        <v>30246.560000000001</v>
      </c>
    </row>
    <row r="31" spans="1:7">
      <c r="A31" s="13" t="s">
        <v>151</v>
      </c>
      <c r="B31" s="29">
        <v>0</v>
      </c>
      <c r="C31" s="26">
        <v>0</v>
      </c>
      <c r="D31" s="27">
        <v>0</v>
      </c>
      <c r="E31" s="25">
        <v>1.1547049999999999</v>
      </c>
      <c r="F31" s="34">
        <v>102.02</v>
      </c>
      <c r="G31" s="34">
        <v>70.11</v>
      </c>
    </row>
    <row r="32" spans="1:7">
      <c r="A32" s="13" t="s">
        <v>335</v>
      </c>
      <c r="B32" s="29">
        <v>0</v>
      </c>
      <c r="C32" s="26">
        <v>0</v>
      </c>
      <c r="D32" s="27">
        <v>0</v>
      </c>
      <c r="E32" s="25">
        <v>14.296619000000003</v>
      </c>
      <c r="F32" s="34">
        <v>1201.6600000000001</v>
      </c>
      <c r="G32" s="34">
        <v>840</v>
      </c>
    </row>
    <row r="33" spans="1:8">
      <c r="A33" s="13" t="s">
        <v>230</v>
      </c>
      <c r="B33" s="29">
        <v>0</v>
      </c>
      <c r="C33" s="26">
        <v>0</v>
      </c>
      <c r="D33" s="27">
        <v>0</v>
      </c>
      <c r="E33" s="25">
        <v>3.1521300000000001</v>
      </c>
      <c r="F33" s="34">
        <v>223.39</v>
      </c>
      <c r="G33" s="34">
        <v>156.37</v>
      </c>
    </row>
    <row r="34" spans="1:8" s="2" customFormat="1">
      <c r="A34" s="10" t="s">
        <v>19</v>
      </c>
      <c r="B34" s="9">
        <f t="shared" ref="B34:D34" si="8">SUM(B30:B33)</f>
        <v>506.2</v>
      </c>
      <c r="C34" s="11">
        <f t="shared" si="8"/>
        <v>60744</v>
      </c>
      <c r="D34" s="12">
        <f t="shared" si="8"/>
        <v>42520.800000000003</v>
      </c>
      <c r="E34" s="9">
        <f>SUM(E30:E33)</f>
        <v>501.30430099999995</v>
      </c>
      <c r="F34" s="11">
        <f>SUM(F30:F33)</f>
        <v>44754.529999999992</v>
      </c>
      <c r="G34" s="11">
        <f>SUM(G30:G33)</f>
        <v>31313.040000000001</v>
      </c>
    </row>
    <row r="35" spans="1:8" s="2" customFormat="1">
      <c r="A35" s="10"/>
      <c r="B35" s="9"/>
      <c r="C35" s="11"/>
      <c r="D35" s="12"/>
      <c r="E35" s="9"/>
      <c r="F35" s="11"/>
      <c r="G35" s="11"/>
    </row>
    <row r="36" spans="1:8">
      <c r="A36" s="13" t="s">
        <v>11</v>
      </c>
      <c r="B36" s="25">
        <v>91.19</v>
      </c>
      <c r="C36" s="26">
        <f>B36*100</f>
        <v>9119</v>
      </c>
      <c r="D36" s="27">
        <f>C36*70/100</f>
        <v>6383.3</v>
      </c>
      <c r="E36" s="25">
        <v>80.956249999999997</v>
      </c>
      <c r="F36" s="34">
        <v>6969.36</v>
      </c>
      <c r="G36" s="34">
        <v>4869.4799999999996</v>
      </c>
    </row>
    <row r="37" spans="1:8">
      <c r="A37" s="13" t="s">
        <v>152</v>
      </c>
      <c r="B37" s="29">
        <v>0</v>
      </c>
      <c r="C37" s="26">
        <v>0</v>
      </c>
      <c r="D37" s="27">
        <v>0</v>
      </c>
      <c r="E37" s="25">
        <v>2.8379249999999998</v>
      </c>
      <c r="F37" s="34">
        <v>223.06</v>
      </c>
      <c r="G37" s="34">
        <v>155.03</v>
      </c>
    </row>
    <row r="38" spans="1:8">
      <c r="A38" s="13" t="s">
        <v>235</v>
      </c>
      <c r="B38" s="29">
        <v>0</v>
      </c>
      <c r="C38" s="26">
        <v>0</v>
      </c>
      <c r="D38" s="27">
        <v>0</v>
      </c>
      <c r="E38" s="25">
        <v>0.14452499999999999</v>
      </c>
      <c r="F38" s="34">
        <v>11.6</v>
      </c>
      <c r="G38" s="34">
        <v>8.1199999999999992</v>
      </c>
    </row>
    <row r="39" spans="1:8" s="2" customFormat="1">
      <c r="A39" s="10" t="s">
        <v>188</v>
      </c>
      <c r="B39" s="9">
        <f>B36</f>
        <v>91.19</v>
      </c>
      <c r="C39" s="11">
        <f>C36</f>
        <v>9119</v>
      </c>
      <c r="D39" s="12">
        <f>D36</f>
        <v>6383.3</v>
      </c>
      <c r="E39" s="9">
        <f>SUM(E36:E38)</f>
        <v>83.938699999999997</v>
      </c>
      <c r="F39" s="11">
        <f t="shared" ref="F39:G39" si="9">SUM(F36:F38)</f>
        <v>7204.02</v>
      </c>
      <c r="G39" s="11">
        <f t="shared" si="9"/>
        <v>5032.6299999999992</v>
      </c>
    </row>
    <row r="40" spans="1:8" s="2" customFormat="1">
      <c r="A40" s="10"/>
      <c r="B40" s="9"/>
      <c r="C40" s="11"/>
      <c r="D40" s="12"/>
      <c r="E40" s="9"/>
      <c r="F40" s="11"/>
      <c r="G40" s="11"/>
    </row>
    <row r="41" spans="1:8">
      <c r="A41" s="13" t="s">
        <v>7</v>
      </c>
      <c r="B41" s="29">
        <v>17.71</v>
      </c>
      <c r="C41" s="26">
        <v>2028.3719999999998</v>
      </c>
      <c r="D41" s="27">
        <v>1419.8603999999998</v>
      </c>
      <c r="E41" s="25">
        <v>22.440739000000001</v>
      </c>
      <c r="F41" s="34">
        <v>1929.35</v>
      </c>
      <c r="G41" s="34">
        <v>1346.37</v>
      </c>
    </row>
    <row r="42" spans="1:8">
      <c r="A42" s="13" t="s">
        <v>336</v>
      </c>
      <c r="B42" s="29">
        <v>0</v>
      </c>
      <c r="C42" s="26">
        <v>0</v>
      </c>
      <c r="D42" s="27">
        <v>0</v>
      </c>
      <c r="E42" s="29">
        <v>0</v>
      </c>
      <c r="F42" s="26">
        <v>0</v>
      </c>
      <c r="G42" s="26">
        <v>0</v>
      </c>
    </row>
    <row r="43" spans="1:8">
      <c r="A43" s="13" t="s">
        <v>337</v>
      </c>
      <c r="B43" s="29">
        <v>0</v>
      </c>
      <c r="C43" s="26">
        <v>0</v>
      </c>
      <c r="D43" s="27">
        <v>0</v>
      </c>
      <c r="E43" s="25">
        <v>0.28746100000000002</v>
      </c>
      <c r="F43" s="34">
        <v>27.7</v>
      </c>
      <c r="G43" s="34">
        <v>18</v>
      </c>
    </row>
    <row r="44" spans="1:8" s="2" customFormat="1">
      <c r="A44" s="10" t="s">
        <v>7</v>
      </c>
      <c r="B44" s="30">
        <f>SUM(B41:B43)</f>
        <v>17.71</v>
      </c>
      <c r="C44" s="30">
        <f t="shared" ref="C44:D44" si="10">SUM(C41:C43)</f>
        <v>2028.3719999999998</v>
      </c>
      <c r="D44" s="32">
        <f t="shared" si="10"/>
        <v>1419.8603999999998</v>
      </c>
      <c r="E44" s="38">
        <f>SUM(E41:E43)</f>
        <v>22.728200000000001</v>
      </c>
      <c r="F44" s="11">
        <f t="shared" ref="F44:G44" si="11">SUM(F41:F43)</f>
        <v>1957.05</v>
      </c>
      <c r="G44" s="11">
        <f t="shared" si="11"/>
        <v>1364.37</v>
      </c>
    </row>
    <row r="45" spans="1:8" s="2" customFormat="1">
      <c r="A45" s="10"/>
      <c r="B45" s="9"/>
      <c r="C45" s="11"/>
      <c r="D45" s="12"/>
      <c r="E45" s="9"/>
      <c r="F45" s="11"/>
      <c r="G45" s="11"/>
    </row>
    <row r="46" spans="1:8" s="2" customFormat="1">
      <c r="A46" s="13" t="s">
        <v>13</v>
      </c>
      <c r="B46" s="25">
        <v>87.25</v>
      </c>
      <c r="C46" s="26">
        <f>B46*130</f>
        <v>11342.5</v>
      </c>
      <c r="D46" s="27">
        <f>C46*70/100</f>
        <v>7939.75</v>
      </c>
      <c r="E46" s="25">
        <v>134.22890699999999</v>
      </c>
      <c r="F46" s="34">
        <v>14071.48</v>
      </c>
      <c r="G46" s="34">
        <v>9850</v>
      </c>
    </row>
    <row r="47" spans="1:8" s="2" customFormat="1">
      <c r="A47" s="13" t="s">
        <v>367</v>
      </c>
      <c r="B47" s="29">
        <v>0</v>
      </c>
      <c r="C47" s="26">
        <v>0</v>
      </c>
      <c r="D47" s="27">
        <v>0</v>
      </c>
      <c r="E47" s="25">
        <v>0.31429299999999999</v>
      </c>
      <c r="F47" s="34">
        <v>19.98</v>
      </c>
      <c r="G47" s="34">
        <v>13.99</v>
      </c>
    </row>
    <row r="48" spans="1:8" s="2" customFormat="1">
      <c r="A48" s="10" t="s">
        <v>13</v>
      </c>
      <c r="B48" s="30">
        <f t="shared" ref="B48:D48" si="12">SUM(B46:B47)</f>
        <v>87.25</v>
      </c>
      <c r="C48" s="11">
        <f t="shared" si="12"/>
        <v>11342.5</v>
      </c>
      <c r="D48" s="12">
        <f t="shared" si="12"/>
        <v>7939.75</v>
      </c>
      <c r="E48" s="30">
        <f t="shared" ref="E48:G48" si="13">SUM(E46:E47)</f>
        <v>134.54319999999998</v>
      </c>
      <c r="F48" s="35">
        <f t="shared" si="13"/>
        <v>14091.46</v>
      </c>
      <c r="G48" s="35">
        <f t="shared" si="13"/>
        <v>9863.99</v>
      </c>
      <c r="H48" s="38"/>
    </row>
    <row r="49" spans="1:7" s="2" customFormat="1">
      <c r="A49" s="10"/>
      <c r="B49" s="30"/>
      <c r="C49" s="11"/>
      <c r="D49" s="12"/>
      <c r="E49" s="30"/>
      <c r="F49" s="35"/>
      <c r="G49" s="35"/>
    </row>
    <row r="50" spans="1:7" s="2" customFormat="1">
      <c r="A50" s="13" t="s">
        <v>338</v>
      </c>
      <c r="B50" s="25">
        <v>18.399999999999999</v>
      </c>
      <c r="C50" s="26">
        <v>2434.1590000000001</v>
      </c>
      <c r="D50" s="27">
        <v>1703.9113</v>
      </c>
      <c r="E50" s="25">
        <v>40.472320000000003</v>
      </c>
      <c r="F50" s="34">
        <v>3629.6200000000003</v>
      </c>
      <c r="G50" s="34">
        <v>2536.39</v>
      </c>
    </row>
    <row r="51" spans="1:7" s="2" customFormat="1">
      <c r="A51" s="13" t="s">
        <v>369</v>
      </c>
      <c r="B51" s="29">
        <v>0</v>
      </c>
      <c r="C51" s="26">
        <v>0</v>
      </c>
      <c r="D51" s="27">
        <v>0</v>
      </c>
      <c r="E51" s="25">
        <v>9.6579999999999999E-2</v>
      </c>
      <c r="F51" s="34">
        <v>4.5999999999999996</v>
      </c>
      <c r="G51" s="34">
        <v>3.22</v>
      </c>
    </row>
    <row r="52" spans="1:7" s="2" customFormat="1">
      <c r="A52" s="10" t="s">
        <v>15</v>
      </c>
      <c r="B52" s="9">
        <f t="shared" ref="B52:G52" si="14">SUM(B50:B51)</f>
        <v>18.399999999999999</v>
      </c>
      <c r="C52" s="11">
        <f t="shared" si="14"/>
        <v>2434.1590000000001</v>
      </c>
      <c r="D52" s="12">
        <f t="shared" si="14"/>
        <v>1703.9113</v>
      </c>
      <c r="E52" s="30">
        <f t="shared" si="14"/>
        <v>40.568900000000006</v>
      </c>
      <c r="F52" s="35">
        <f t="shared" si="14"/>
        <v>3634.2200000000003</v>
      </c>
      <c r="G52" s="35">
        <f t="shared" si="14"/>
        <v>2539.6099999999997</v>
      </c>
    </row>
    <row r="53" spans="1:7" s="2" customFormat="1">
      <c r="A53" s="10"/>
      <c r="B53" s="29"/>
      <c r="C53" s="26"/>
      <c r="D53" s="27"/>
      <c r="E53" s="9"/>
      <c r="F53" s="11"/>
      <c r="G53" s="11"/>
    </row>
    <row r="54" spans="1:7" s="2" customFormat="1">
      <c r="A54" s="13" t="s">
        <v>189</v>
      </c>
      <c r="B54" s="25">
        <v>470.75</v>
      </c>
      <c r="C54" s="26">
        <f>B54*130</f>
        <v>61197.5</v>
      </c>
      <c r="D54" s="27">
        <f>C54*70/100</f>
        <v>42838.25</v>
      </c>
      <c r="E54" s="25">
        <v>596.77079500000013</v>
      </c>
      <c r="F54" s="34">
        <v>65639.549999999988</v>
      </c>
      <c r="G54" s="34">
        <v>45939.880000000005</v>
      </c>
    </row>
    <row r="55" spans="1:7" s="2" customFormat="1">
      <c r="A55" s="13" t="s">
        <v>309</v>
      </c>
      <c r="B55" s="29">
        <v>0</v>
      </c>
      <c r="C55" s="26">
        <v>0</v>
      </c>
      <c r="D55" s="27">
        <v>0</v>
      </c>
      <c r="E55" s="25">
        <v>1.1836060000000002</v>
      </c>
      <c r="F55" s="34">
        <v>139.30000000000001</v>
      </c>
      <c r="G55" s="34">
        <v>97.51</v>
      </c>
    </row>
    <row r="56" spans="1:7" s="2" customFormat="1">
      <c r="A56" s="10" t="s">
        <v>189</v>
      </c>
      <c r="B56" s="30">
        <f>SUM(B54:B55)</f>
        <v>470.75</v>
      </c>
      <c r="C56" s="11">
        <f>SUM(C54:C55)</f>
        <v>61197.5</v>
      </c>
      <c r="D56" s="12">
        <f>SUM(D54:D55)</f>
        <v>42838.25</v>
      </c>
      <c r="E56" s="9">
        <f>SUM(E54:E55)</f>
        <v>597.95440100000019</v>
      </c>
      <c r="F56" s="11">
        <f t="shared" ref="F56:G56" si="15">SUM(F54:F55)</f>
        <v>65778.849999999991</v>
      </c>
      <c r="G56" s="11">
        <f t="shared" si="15"/>
        <v>46037.390000000007</v>
      </c>
    </row>
    <row r="57" spans="1:7" s="2" customFormat="1">
      <c r="A57" s="10"/>
      <c r="B57" s="9"/>
      <c r="C57" s="11"/>
      <c r="D57" s="12"/>
      <c r="E57" s="9"/>
      <c r="F57" s="11"/>
      <c r="G57" s="11"/>
    </row>
    <row r="58" spans="1:7">
      <c r="A58" s="13" t="s">
        <v>17</v>
      </c>
      <c r="B58" s="25">
        <v>169.01</v>
      </c>
      <c r="C58" s="26">
        <f>B58*130</f>
        <v>21971.3</v>
      </c>
      <c r="D58" s="27">
        <f>C58*70/100</f>
        <v>15379.91</v>
      </c>
      <c r="E58" s="25">
        <v>290.84106599999996</v>
      </c>
      <c r="F58" s="34">
        <v>26354.51</v>
      </c>
      <c r="G58" s="34">
        <v>18424.84</v>
      </c>
    </row>
    <row r="59" spans="1:7">
      <c r="A59" s="13" t="s">
        <v>339</v>
      </c>
      <c r="B59" s="29">
        <v>0</v>
      </c>
      <c r="C59" s="26">
        <v>0</v>
      </c>
      <c r="D59" s="27">
        <v>0</v>
      </c>
      <c r="E59" s="25">
        <v>0.477549</v>
      </c>
      <c r="F59" s="34">
        <v>35.64</v>
      </c>
      <c r="G59" s="34">
        <v>24.95</v>
      </c>
    </row>
    <row r="60" spans="1:7">
      <c r="A60" s="13" t="s">
        <v>340</v>
      </c>
      <c r="B60" s="29">
        <v>0</v>
      </c>
      <c r="C60" s="26">
        <v>0</v>
      </c>
      <c r="D60" s="27">
        <v>0</v>
      </c>
      <c r="E60" s="25">
        <v>13.865884000000003</v>
      </c>
      <c r="F60" s="34">
        <v>1041.6300000000001</v>
      </c>
      <c r="G60" s="34">
        <v>725.38</v>
      </c>
    </row>
    <row r="61" spans="1:7" s="2" customFormat="1">
      <c r="A61" s="10" t="s">
        <v>190</v>
      </c>
      <c r="B61" s="9">
        <f>B58</f>
        <v>169.01</v>
      </c>
      <c r="C61" s="11">
        <f>C58</f>
        <v>21971.3</v>
      </c>
      <c r="D61" s="12">
        <f>D58</f>
        <v>15379.91</v>
      </c>
      <c r="E61" s="9">
        <f>SUM(E58:E60)</f>
        <v>305.18449899999996</v>
      </c>
      <c r="F61" s="11">
        <f>SUM(F58:F60)</f>
        <v>27431.78</v>
      </c>
      <c r="G61" s="11">
        <f>SUM(G58:G60)</f>
        <v>19175.170000000002</v>
      </c>
    </row>
    <row r="62" spans="1:7" s="2" customFormat="1">
      <c r="A62" s="10"/>
      <c r="B62" s="9"/>
      <c r="C62" s="11"/>
      <c r="D62" s="12"/>
      <c r="E62" s="9"/>
      <c r="F62" s="11"/>
      <c r="G62" s="11"/>
    </row>
    <row r="63" spans="1:7" s="2" customFormat="1">
      <c r="A63" s="10" t="s">
        <v>78</v>
      </c>
      <c r="B63" s="9">
        <v>0.98</v>
      </c>
      <c r="C63" s="11">
        <f>B63*130</f>
        <v>127.39999999999999</v>
      </c>
      <c r="D63" s="12">
        <f>C63*70/100</f>
        <v>89.18</v>
      </c>
      <c r="E63" s="30">
        <v>1.1282000000000001</v>
      </c>
      <c r="F63" s="35">
        <v>110.3</v>
      </c>
      <c r="G63" s="35">
        <v>77.13</v>
      </c>
    </row>
    <row r="64" spans="1:7" s="2" customFormat="1">
      <c r="A64" s="10"/>
      <c r="B64" s="9"/>
      <c r="C64" s="11"/>
      <c r="D64" s="12"/>
      <c r="E64" s="9"/>
      <c r="F64" s="11"/>
      <c r="G64" s="11"/>
    </row>
    <row r="65" spans="1:7">
      <c r="A65" s="13" t="s">
        <v>90</v>
      </c>
      <c r="B65" s="25">
        <v>219.08</v>
      </c>
      <c r="C65" s="26">
        <f>B65*130</f>
        <v>28480.400000000001</v>
      </c>
      <c r="D65" s="27">
        <f>C65*70/100</f>
        <v>19936.28</v>
      </c>
      <c r="E65" s="25">
        <v>402.84466800000001</v>
      </c>
      <c r="F65" s="34">
        <v>40006.31</v>
      </c>
      <c r="G65" s="34">
        <v>27977.29</v>
      </c>
    </row>
    <row r="66" spans="1:7">
      <c r="A66" s="13" t="s">
        <v>341</v>
      </c>
      <c r="B66" s="29">
        <v>0</v>
      </c>
      <c r="C66" s="26">
        <v>0</v>
      </c>
      <c r="D66" s="27">
        <v>0</v>
      </c>
      <c r="E66" s="25">
        <v>14.641197</v>
      </c>
      <c r="F66" s="34">
        <v>1349.03</v>
      </c>
      <c r="G66" s="34">
        <v>939.46</v>
      </c>
    </row>
    <row r="67" spans="1:7">
      <c r="A67" s="13" t="s">
        <v>148</v>
      </c>
      <c r="B67" s="29">
        <v>0</v>
      </c>
      <c r="C67" s="26">
        <v>0</v>
      </c>
      <c r="D67" s="27">
        <v>0</v>
      </c>
      <c r="E67" s="25">
        <v>4.6834000000000001E-2</v>
      </c>
      <c r="F67" s="34">
        <v>4.2</v>
      </c>
      <c r="G67" s="34">
        <v>2.79</v>
      </c>
    </row>
    <row r="68" spans="1:7" s="2" customFormat="1">
      <c r="A68" s="10" t="s">
        <v>191</v>
      </c>
      <c r="B68" s="9">
        <f>B65</f>
        <v>219.08</v>
      </c>
      <c r="C68" s="11">
        <f>C65</f>
        <v>28480.400000000001</v>
      </c>
      <c r="D68" s="12">
        <f>D65</f>
        <v>19936.28</v>
      </c>
      <c r="E68" s="9">
        <f>SUM(E65:E67)</f>
        <v>417.53269899999998</v>
      </c>
      <c r="F68" s="11">
        <f>SUM(F65:F67)</f>
        <v>41359.539999999994</v>
      </c>
      <c r="G68" s="11">
        <f>SUM(G65:G67)</f>
        <v>28919.54</v>
      </c>
    </row>
    <row r="69" spans="1:7" s="2" customFormat="1">
      <c r="A69" s="10"/>
      <c r="B69" s="9"/>
      <c r="C69" s="11"/>
      <c r="D69" s="12"/>
      <c r="E69" s="9"/>
      <c r="F69" s="11"/>
      <c r="G69" s="11"/>
    </row>
    <row r="70" spans="1:7" s="2" customFormat="1">
      <c r="A70" s="10" t="s">
        <v>16</v>
      </c>
      <c r="B70" s="30">
        <v>0.2271</v>
      </c>
      <c r="C70" s="11">
        <f>B70*130</f>
        <v>29.523</v>
      </c>
      <c r="D70" s="12">
        <f>C70*70/100</f>
        <v>20.6661</v>
      </c>
      <c r="E70" s="30">
        <v>0.2271</v>
      </c>
      <c r="F70" s="35">
        <v>19.579999999999998</v>
      </c>
      <c r="G70" s="35">
        <v>13.71</v>
      </c>
    </row>
    <row r="71" spans="1:7" s="2" customFormat="1">
      <c r="A71" s="10"/>
      <c r="B71" s="9"/>
      <c r="C71" s="11"/>
      <c r="D71" s="12"/>
      <c r="E71" s="9"/>
      <c r="F71" s="11"/>
      <c r="G71" s="11"/>
    </row>
    <row r="72" spans="1:7">
      <c r="A72" s="13" t="s">
        <v>14</v>
      </c>
      <c r="B72" s="25">
        <v>423.95</v>
      </c>
      <c r="C72" s="26">
        <f>B72*120</f>
        <v>50874</v>
      </c>
      <c r="D72" s="27">
        <f>C72*70/100</f>
        <v>35611.800000000003</v>
      </c>
      <c r="E72" s="25">
        <v>219.24646099999993</v>
      </c>
      <c r="F72" s="34">
        <v>17464.400000000001</v>
      </c>
      <c r="G72" s="34">
        <v>12192.460000000001</v>
      </c>
    </row>
    <row r="73" spans="1:7">
      <c r="A73" s="13" t="s">
        <v>116</v>
      </c>
      <c r="B73" s="29">
        <v>0</v>
      </c>
      <c r="C73" s="26">
        <v>0</v>
      </c>
      <c r="D73" s="27">
        <v>0</v>
      </c>
      <c r="E73" s="25">
        <v>161.90976700000007</v>
      </c>
      <c r="F73" s="34">
        <v>11968.93</v>
      </c>
      <c r="G73" s="34">
        <v>8357.4500000000007</v>
      </c>
    </row>
    <row r="74" spans="1:7">
      <c r="A74" s="13" t="s">
        <v>153</v>
      </c>
      <c r="B74" s="29">
        <v>0</v>
      </c>
      <c r="C74" s="26">
        <v>0</v>
      </c>
      <c r="D74" s="27">
        <v>0</v>
      </c>
      <c r="E74" s="25">
        <v>6.4935970000000003</v>
      </c>
      <c r="F74" s="34">
        <v>477.27</v>
      </c>
      <c r="G74" s="34">
        <v>330.78</v>
      </c>
    </row>
    <row r="75" spans="1:7">
      <c r="A75" s="13" t="s">
        <v>149</v>
      </c>
      <c r="B75" s="29">
        <v>0</v>
      </c>
      <c r="C75" s="26">
        <v>0</v>
      </c>
      <c r="D75" s="27">
        <v>0</v>
      </c>
      <c r="E75" s="25">
        <v>4.2830769999999996</v>
      </c>
      <c r="F75" s="34">
        <v>353.94</v>
      </c>
      <c r="G75" s="34">
        <v>247.75</v>
      </c>
    </row>
    <row r="76" spans="1:7" s="2" customFormat="1">
      <c r="A76" s="10" t="s">
        <v>14</v>
      </c>
      <c r="B76" s="9">
        <f>B72</f>
        <v>423.95</v>
      </c>
      <c r="C76" s="11">
        <f>C72</f>
        <v>50874</v>
      </c>
      <c r="D76" s="12">
        <f>D72</f>
        <v>35611.800000000003</v>
      </c>
      <c r="E76" s="9">
        <f>SUM(E72:E75)</f>
        <v>391.93290200000001</v>
      </c>
      <c r="F76" s="11">
        <f>SUM(F72:F75)</f>
        <v>30264.54</v>
      </c>
      <c r="G76" s="11">
        <f>SUM(G72:G75)</f>
        <v>21128.440000000002</v>
      </c>
    </row>
    <row r="77" spans="1:7" s="2" customFormat="1">
      <c r="A77" s="10"/>
      <c r="B77" s="9"/>
      <c r="C77" s="11"/>
      <c r="D77" s="12"/>
      <c r="E77" s="9"/>
      <c r="F77" s="11"/>
      <c r="G77" s="11"/>
    </row>
    <row r="78" spans="1:7">
      <c r="A78" s="13" t="s">
        <v>143</v>
      </c>
      <c r="B78" s="25">
        <v>158.54490000000001</v>
      </c>
      <c r="C78" s="26">
        <f>B78*110</f>
        <v>17439.939000000002</v>
      </c>
      <c r="D78" s="27">
        <f>C78*70/100</f>
        <v>12207.957300000002</v>
      </c>
      <c r="E78" s="25">
        <v>39.843395999999998</v>
      </c>
      <c r="F78" s="34">
        <v>2952.12</v>
      </c>
      <c r="G78" s="34">
        <v>2060.9</v>
      </c>
    </row>
    <row r="79" spans="1:7">
      <c r="A79" s="13" t="s">
        <v>144</v>
      </c>
      <c r="B79" s="1">
        <v>0</v>
      </c>
      <c r="C79" s="1">
        <v>0</v>
      </c>
      <c r="D79" s="28">
        <v>0</v>
      </c>
      <c r="E79" s="25">
        <v>101.470204</v>
      </c>
      <c r="F79" s="34">
        <v>7472.6</v>
      </c>
      <c r="G79" s="34">
        <v>5222.8</v>
      </c>
    </row>
    <row r="80" spans="1:7" s="2" customFormat="1">
      <c r="A80" s="10" t="s">
        <v>143</v>
      </c>
      <c r="B80" s="9">
        <f>SUM(B78:B79)</f>
        <v>158.54490000000001</v>
      </c>
      <c r="C80" s="11">
        <f>C78</f>
        <v>17439.939000000002</v>
      </c>
      <c r="D80" s="12">
        <f>D78</f>
        <v>12207.957300000002</v>
      </c>
      <c r="E80" s="9">
        <f>SUM(E78:E79)</f>
        <v>141.31360000000001</v>
      </c>
      <c r="F80" s="11">
        <f>SUM(F78:F79)</f>
        <v>10424.720000000001</v>
      </c>
      <c r="G80" s="11">
        <f>SUM(G78:G79)</f>
        <v>7283.7000000000007</v>
      </c>
    </row>
    <row r="81" spans="1:7" s="2" customFormat="1">
      <c r="A81" s="10"/>
      <c r="B81" s="9"/>
      <c r="C81" s="11"/>
      <c r="D81" s="12"/>
      <c r="E81" s="38"/>
      <c r="F81" s="11"/>
      <c r="G81" s="11"/>
    </row>
    <row r="82" spans="1:7">
      <c r="A82" s="13" t="s">
        <v>8</v>
      </c>
      <c r="B82" s="25">
        <v>282.66000000000003</v>
      </c>
      <c r="C82" s="26">
        <f>B82*140</f>
        <v>39572.400000000001</v>
      </c>
      <c r="D82" s="27">
        <f>C82*70/100</f>
        <v>27700.68</v>
      </c>
      <c r="E82" s="25">
        <v>160.32432400000002</v>
      </c>
      <c r="F82" s="34">
        <v>15999.27</v>
      </c>
      <c r="G82" s="34">
        <v>11186.9</v>
      </c>
    </row>
    <row r="83" spans="1:7">
      <c r="A83" s="13" t="s">
        <v>268</v>
      </c>
      <c r="B83" s="29">
        <v>185.24</v>
      </c>
      <c r="C83" s="26">
        <f>B83*140</f>
        <v>25933.600000000002</v>
      </c>
      <c r="D83" s="27">
        <f>C83*70/100</f>
        <v>18153.520000000004</v>
      </c>
      <c r="E83" s="25">
        <v>53.826433999999999</v>
      </c>
      <c r="F83" s="34">
        <v>5676.88</v>
      </c>
      <c r="G83" s="34">
        <v>3973.86</v>
      </c>
    </row>
    <row r="84" spans="1:7">
      <c r="A84" s="13" t="s">
        <v>112</v>
      </c>
      <c r="B84" s="29">
        <v>0</v>
      </c>
      <c r="C84" s="26">
        <v>0</v>
      </c>
      <c r="D84" s="27">
        <v>0</v>
      </c>
      <c r="E84" s="25">
        <v>147.39475799999994</v>
      </c>
      <c r="F84" s="34">
        <v>13508.070000000002</v>
      </c>
      <c r="G84" s="34">
        <v>9437.4500000000007</v>
      </c>
    </row>
    <row r="85" spans="1:7">
      <c r="A85" s="13" t="s">
        <v>267</v>
      </c>
      <c r="B85" s="29">
        <v>0</v>
      </c>
      <c r="C85" s="26">
        <v>0</v>
      </c>
      <c r="D85" s="27">
        <v>0</v>
      </c>
      <c r="E85" s="25">
        <v>41.808165000000002</v>
      </c>
      <c r="F85" s="34">
        <v>3836.11</v>
      </c>
      <c r="G85" s="34">
        <v>2684.51</v>
      </c>
    </row>
    <row r="86" spans="1:7">
      <c r="A86" s="13" t="s">
        <v>150</v>
      </c>
      <c r="B86" s="29">
        <v>0</v>
      </c>
      <c r="C86" s="26">
        <v>0</v>
      </c>
      <c r="D86" s="27">
        <v>0</v>
      </c>
      <c r="E86" s="25">
        <v>41.978516999999989</v>
      </c>
      <c r="F86" s="34">
        <v>4289.2299999999996</v>
      </c>
      <c r="G86" s="34">
        <v>2997.93</v>
      </c>
    </row>
    <row r="87" spans="1:7" s="2" customFormat="1">
      <c r="A87" s="10" t="s">
        <v>8</v>
      </c>
      <c r="B87" s="9">
        <f t="shared" ref="B87:G87" si="16">SUM(B82:B86)</f>
        <v>467.90000000000003</v>
      </c>
      <c r="C87" s="11">
        <f t="shared" si="16"/>
        <v>65506</v>
      </c>
      <c r="D87" s="12">
        <f t="shared" si="16"/>
        <v>45854.200000000004</v>
      </c>
      <c r="E87" s="9">
        <f t="shared" si="16"/>
        <v>445.33219799999995</v>
      </c>
      <c r="F87" s="11">
        <f t="shared" si="16"/>
        <v>43309.56</v>
      </c>
      <c r="G87" s="11">
        <f t="shared" si="16"/>
        <v>30280.65</v>
      </c>
    </row>
    <row r="88" spans="1:7" s="2" customFormat="1">
      <c r="A88" s="10"/>
      <c r="B88" s="9"/>
      <c r="C88" s="11"/>
      <c r="D88" s="12"/>
      <c r="E88" s="9"/>
      <c r="F88" s="11"/>
      <c r="G88" s="11"/>
    </row>
    <row r="89" spans="1:7" s="2" customFormat="1">
      <c r="A89" s="10" t="s">
        <v>9</v>
      </c>
      <c r="B89" s="9">
        <v>0.57999999999999996</v>
      </c>
      <c r="C89" s="11">
        <f>B89*110</f>
        <v>63.8</v>
      </c>
      <c r="D89" s="12">
        <f>C89*70/100</f>
        <v>44.66</v>
      </c>
      <c r="E89" s="30">
        <v>0.48359999999999997</v>
      </c>
      <c r="F89" s="35">
        <v>26.46</v>
      </c>
      <c r="G89" s="35">
        <v>18.22</v>
      </c>
    </row>
    <row r="90" spans="1:7" s="2" customFormat="1">
      <c r="A90" s="10"/>
      <c r="B90" s="9"/>
      <c r="C90" s="11"/>
      <c r="D90" s="12"/>
      <c r="E90" s="9"/>
      <c r="F90" s="11"/>
      <c r="G90" s="11"/>
    </row>
    <row r="91" spans="1:7">
      <c r="A91" s="13" t="s">
        <v>10</v>
      </c>
      <c r="B91" s="25">
        <v>187.33</v>
      </c>
      <c r="C91" s="26">
        <f>B91*130</f>
        <v>24352.9</v>
      </c>
      <c r="D91" s="27">
        <f>C91*70/100</f>
        <v>17047.03</v>
      </c>
      <c r="E91" s="25">
        <v>72.459159999999997</v>
      </c>
      <c r="F91" s="34">
        <v>6835.17</v>
      </c>
      <c r="G91" s="34">
        <v>4777.58</v>
      </c>
    </row>
    <row r="92" spans="1:7">
      <c r="A92" s="13" t="s">
        <v>114</v>
      </c>
      <c r="B92" s="29">
        <v>0</v>
      </c>
      <c r="C92" s="26">
        <v>0</v>
      </c>
      <c r="D92" s="27">
        <v>0</v>
      </c>
      <c r="E92" s="25">
        <v>93.245916000000008</v>
      </c>
      <c r="F92" s="34">
        <v>7396.0300000000007</v>
      </c>
      <c r="G92" s="34">
        <v>5171.1000000000004</v>
      </c>
    </row>
    <row r="93" spans="1:7">
      <c r="A93" s="13" t="s">
        <v>154</v>
      </c>
      <c r="B93" s="29">
        <v>0</v>
      </c>
      <c r="C93" s="26">
        <v>0</v>
      </c>
      <c r="D93" s="27">
        <v>0</v>
      </c>
      <c r="E93" s="25">
        <v>4.9679240000000009</v>
      </c>
      <c r="F93" s="34">
        <v>448.66</v>
      </c>
      <c r="G93" s="34">
        <v>313.95</v>
      </c>
    </row>
    <row r="94" spans="1:7" s="2" customFormat="1">
      <c r="A94" s="10" t="s">
        <v>192</v>
      </c>
      <c r="B94" s="9">
        <f>B91</f>
        <v>187.33</v>
      </c>
      <c r="C94" s="11">
        <f>C91</f>
        <v>24352.9</v>
      </c>
      <c r="D94" s="12">
        <f>D91</f>
        <v>17047.03</v>
      </c>
      <c r="E94" s="9">
        <f>SUM(E91:E93)</f>
        <v>170.67300000000003</v>
      </c>
      <c r="F94" s="11">
        <f>SUM(F91:F93)</f>
        <v>14679.86</v>
      </c>
      <c r="G94" s="11">
        <f>SUM(G91:G93)</f>
        <v>10262.630000000001</v>
      </c>
    </row>
    <row r="95" spans="1:7" s="2" customFormat="1">
      <c r="A95" s="10"/>
      <c r="B95" s="9"/>
      <c r="C95" s="11"/>
      <c r="D95" s="12"/>
      <c r="E95" s="9"/>
      <c r="F95" s="11"/>
      <c r="G95" s="11"/>
    </row>
    <row r="96" spans="1:7">
      <c r="A96" s="13" t="s">
        <v>12</v>
      </c>
      <c r="B96" s="25">
        <v>12.45</v>
      </c>
      <c r="C96" s="26">
        <f>B96*60</f>
        <v>747</v>
      </c>
      <c r="D96" s="27">
        <f>C96*70/100</f>
        <v>522.9</v>
      </c>
      <c r="E96" s="25">
        <v>7.5727000000000002</v>
      </c>
      <c r="F96" s="34">
        <v>315.68</v>
      </c>
      <c r="G96" s="34">
        <v>220.95</v>
      </c>
    </row>
    <row r="97" spans="1:7">
      <c r="A97" s="13" t="s">
        <v>364</v>
      </c>
      <c r="B97" s="29">
        <v>0</v>
      </c>
      <c r="C97" s="26">
        <v>0</v>
      </c>
      <c r="D97" s="27">
        <v>0</v>
      </c>
      <c r="E97" s="25">
        <v>0.3886</v>
      </c>
      <c r="F97" s="34">
        <v>5.05</v>
      </c>
      <c r="G97" s="34">
        <v>3.54</v>
      </c>
    </row>
    <row r="98" spans="1:7">
      <c r="A98" s="13" t="s">
        <v>219</v>
      </c>
      <c r="B98" s="29">
        <v>0</v>
      </c>
      <c r="C98" s="26">
        <v>0</v>
      </c>
      <c r="D98" s="27">
        <v>0</v>
      </c>
      <c r="E98" s="25">
        <v>2.6974999999999998</v>
      </c>
      <c r="F98" s="34">
        <v>105.46</v>
      </c>
      <c r="G98" s="34">
        <v>73.83</v>
      </c>
    </row>
    <row r="99" spans="1:7" s="2" customFormat="1">
      <c r="A99" s="10" t="s">
        <v>12</v>
      </c>
      <c r="B99" s="9">
        <f>B96</f>
        <v>12.45</v>
      </c>
      <c r="C99" s="11">
        <f>C96</f>
        <v>747</v>
      </c>
      <c r="D99" s="12">
        <f>D96</f>
        <v>522.9</v>
      </c>
      <c r="E99" s="9">
        <f>SUM(E96:E98)</f>
        <v>10.658799999999999</v>
      </c>
      <c r="F99" s="11">
        <f>SUM(F96:F98)</f>
        <v>426.19</v>
      </c>
      <c r="G99" s="11">
        <f>SUM(G96:G98)</f>
        <v>298.32</v>
      </c>
    </row>
    <row r="100" spans="1:7" s="2" customFormat="1">
      <c r="A100" s="10"/>
      <c r="B100" s="9"/>
      <c r="C100" s="11"/>
      <c r="D100" s="12"/>
      <c r="E100" s="9"/>
      <c r="F100" s="11"/>
      <c r="G100" s="11"/>
    </row>
    <row r="101" spans="1:7" s="2" customFormat="1">
      <c r="A101" s="10" t="s">
        <v>103</v>
      </c>
      <c r="B101" s="30">
        <v>34.700000000000003</v>
      </c>
      <c r="C101" s="11">
        <f>B101*140</f>
        <v>4858</v>
      </c>
      <c r="D101" s="12">
        <f>C101*70/100</f>
        <v>3400.6</v>
      </c>
      <c r="E101" s="30">
        <v>142.53399999999999</v>
      </c>
      <c r="F101" s="35">
        <v>16564.179999999997</v>
      </c>
      <c r="G101" s="35">
        <v>11591.050000000001</v>
      </c>
    </row>
    <row r="102" spans="1:7" s="2" customFormat="1">
      <c r="A102" s="10"/>
      <c r="B102" s="9"/>
      <c r="C102" s="11"/>
      <c r="D102" s="12"/>
      <c r="E102" s="9"/>
      <c r="F102" s="11"/>
      <c r="G102" s="11"/>
    </row>
    <row r="103" spans="1:7" s="2" customFormat="1">
      <c r="A103" s="10" t="s">
        <v>18</v>
      </c>
      <c r="B103" s="9">
        <v>0.88</v>
      </c>
      <c r="C103" s="11">
        <f>B103*140</f>
        <v>123.2</v>
      </c>
      <c r="D103" s="12">
        <f>C103*70/100</f>
        <v>86.24</v>
      </c>
      <c r="E103" s="30">
        <v>13.246500000000001</v>
      </c>
      <c r="F103" s="35">
        <v>1663.82</v>
      </c>
      <c r="G103" s="35">
        <v>1162.8499999999999</v>
      </c>
    </row>
    <row r="104" spans="1:7" s="2" customFormat="1">
      <c r="A104" s="10"/>
      <c r="B104" s="9"/>
      <c r="C104" s="11"/>
      <c r="D104" s="12"/>
      <c r="E104" s="30"/>
      <c r="F104" s="35"/>
      <c r="G104" s="35"/>
    </row>
    <row r="105" spans="1:7" s="2" customFormat="1">
      <c r="A105" s="10" t="s">
        <v>355</v>
      </c>
      <c r="B105" s="9">
        <v>0</v>
      </c>
      <c r="C105" s="11">
        <v>0</v>
      </c>
      <c r="D105" s="12">
        <v>0</v>
      </c>
      <c r="E105" s="30">
        <v>1.1160000000000001</v>
      </c>
      <c r="F105" s="35">
        <v>36</v>
      </c>
      <c r="G105" s="35">
        <v>25.2</v>
      </c>
    </row>
    <row r="106" spans="1:7" s="2" customFormat="1">
      <c r="A106" s="10"/>
      <c r="B106" s="9"/>
      <c r="C106" s="11"/>
      <c r="D106" s="12"/>
      <c r="E106" s="9"/>
      <c r="F106" s="11"/>
      <c r="G106" s="11"/>
    </row>
    <row r="107" spans="1:7" s="2" customFormat="1">
      <c r="A107" s="13" t="s">
        <v>193</v>
      </c>
      <c r="B107" s="25">
        <v>138.22999999999999</v>
      </c>
      <c r="C107" s="26">
        <f>B107*125</f>
        <v>17278.75</v>
      </c>
      <c r="D107" s="27">
        <f>C107*70/100</f>
        <v>12095.125</v>
      </c>
      <c r="E107" s="25">
        <v>4.2371999999999996</v>
      </c>
      <c r="F107" s="34">
        <v>467.44</v>
      </c>
      <c r="G107" s="34">
        <v>319.99</v>
      </c>
    </row>
    <row r="108" spans="1:7" s="2" customFormat="1">
      <c r="A108" s="13" t="s">
        <v>342</v>
      </c>
      <c r="B108" s="29">
        <v>0</v>
      </c>
      <c r="C108" s="26">
        <v>0</v>
      </c>
      <c r="D108" s="27">
        <v>0</v>
      </c>
      <c r="E108" s="25">
        <v>2.5802999999999998</v>
      </c>
      <c r="F108" s="34">
        <v>220.99</v>
      </c>
      <c r="G108" s="34">
        <v>154.68</v>
      </c>
    </row>
    <row r="109" spans="1:7" s="2" customFormat="1">
      <c r="A109" s="13" t="s">
        <v>227</v>
      </c>
      <c r="B109" s="29">
        <v>31.74</v>
      </c>
      <c r="C109" s="26">
        <f>B109*125</f>
        <v>3967.5</v>
      </c>
      <c r="D109" s="27">
        <f>C109*70/100</f>
        <v>2777.25</v>
      </c>
      <c r="E109" s="25">
        <v>22.201899999999998</v>
      </c>
      <c r="F109" s="34">
        <v>1560.48</v>
      </c>
      <c r="G109" s="34">
        <v>1092.22</v>
      </c>
    </row>
    <row r="110" spans="1:7" s="2" customFormat="1">
      <c r="A110" s="10" t="s">
        <v>193</v>
      </c>
      <c r="B110" s="9">
        <f>SUM(B107:B109)</f>
        <v>169.97</v>
      </c>
      <c r="C110" s="11">
        <f>SUM(C107:C109)</f>
        <v>21246.25</v>
      </c>
      <c r="D110" s="12">
        <f>SUM(D107:D109)</f>
        <v>14872.375</v>
      </c>
      <c r="E110" s="9">
        <f>SUM(E107:E109)</f>
        <v>29.019399999999997</v>
      </c>
      <c r="F110" s="11">
        <f t="shared" ref="F110:G110" si="17">SUM(F107:F109)</f>
        <v>2248.91</v>
      </c>
      <c r="G110" s="11">
        <f t="shared" si="17"/>
        <v>1566.89</v>
      </c>
    </row>
    <row r="111" spans="1:7" s="2" customFormat="1">
      <c r="A111" s="10"/>
      <c r="B111" s="9"/>
      <c r="C111" s="11"/>
      <c r="D111" s="12"/>
      <c r="E111" s="9"/>
      <c r="F111" s="11"/>
      <c r="G111" s="11"/>
    </row>
    <row r="112" spans="1:7" s="2" customFormat="1">
      <c r="A112" s="13" t="s">
        <v>194</v>
      </c>
      <c r="B112" s="29">
        <v>33.58</v>
      </c>
      <c r="C112" s="26">
        <f>B112*125</f>
        <v>4197.5</v>
      </c>
      <c r="D112" s="27">
        <f>C112*70/100</f>
        <v>2938.25</v>
      </c>
      <c r="E112" s="29">
        <v>0</v>
      </c>
      <c r="F112" s="26">
        <v>0</v>
      </c>
      <c r="G112" s="26">
        <v>0</v>
      </c>
    </row>
    <row r="113" spans="1:8" s="2" customFormat="1">
      <c r="A113" s="13" t="s">
        <v>228</v>
      </c>
      <c r="B113" s="29">
        <v>2.4300000000000002</v>
      </c>
      <c r="C113" s="26">
        <f>B113*125</f>
        <v>303.75</v>
      </c>
      <c r="D113" s="27">
        <f>C113*70/100</f>
        <v>212.625</v>
      </c>
      <c r="E113" s="25">
        <v>3.2599999999999997E-2</v>
      </c>
      <c r="F113" s="34">
        <v>2.0299999999999998</v>
      </c>
      <c r="G113" s="34">
        <v>1.4</v>
      </c>
    </row>
    <row r="114" spans="1:8" s="2" customFormat="1">
      <c r="A114" s="10" t="s">
        <v>194</v>
      </c>
      <c r="B114" s="9">
        <f>SUM(B112:B113)</f>
        <v>36.01</v>
      </c>
      <c r="C114" s="11">
        <f>SUM(C112:C113)</f>
        <v>4501.25</v>
      </c>
      <c r="D114" s="12">
        <f>SUM(D112:D113)</f>
        <v>3150.875</v>
      </c>
      <c r="E114" s="9">
        <f>SUM(E112:E113)</f>
        <v>3.2599999999999997E-2</v>
      </c>
      <c r="F114" s="11">
        <f t="shared" ref="F114:G114" si="18">SUM(F112:F113)</f>
        <v>2.0299999999999998</v>
      </c>
      <c r="G114" s="11">
        <f t="shared" si="18"/>
        <v>1.4</v>
      </c>
    </row>
    <row r="115" spans="1:8" s="2" customFormat="1">
      <c r="A115" s="10"/>
      <c r="B115" s="9"/>
      <c r="C115" s="11"/>
      <c r="D115" s="12"/>
      <c r="E115" s="9"/>
      <c r="F115" s="11"/>
      <c r="G115" s="11"/>
    </row>
    <row r="116" spans="1:8" s="2" customFormat="1">
      <c r="A116" s="13" t="s">
        <v>21</v>
      </c>
      <c r="B116" s="29">
        <v>19.27</v>
      </c>
      <c r="C116" s="26">
        <f>B116*125</f>
        <v>2408.75</v>
      </c>
      <c r="D116" s="27">
        <f>C116*70/100</f>
        <v>1686.125</v>
      </c>
      <c r="E116" s="25">
        <v>0.12529999999999999</v>
      </c>
      <c r="F116" s="34">
        <v>12.59</v>
      </c>
      <c r="G116" s="34">
        <v>8.81</v>
      </c>
    </row>
    <row r="117" spans="1:8" s="2" customFormat="1">
      <c r="A117" s="13" t="s">
        <v>236</v>
      </c>
      <c r="B117" s="29">
        <v>0.7</v>
      </c>
      <c r="C117" s="26">
        <f>B117*125</f>
        <v>87.5</v>
      </c>
      <c r="D117" s="27">
        <f>C117*70/100</f>
        <v>61.25</v>
      </c>
      <c r="E117" s="25">
        <v>8.2000000000000007E-3</v>
      </c>
      <c r="F117" s="34">
        <v>0.4</v>
      </c>
      <c r="G117" s="34">
        <v>0.28000000000000003</v>
      </c>
    </row>
    <row r="118" spans="1:8" s="2" customFormat="1">
      <c r="A118" s="10" t="s">
        <v>21</v>
      </c>
      <c r="B118" s="9">
        <f>SUM(B116:B117)</f>
        <v>19.97</v>
      </c>
      <c r="C118" s="11">
        <f>SUM(C116:C117)</f>
        <v>2496.25</v>
      </c>
      <c r="D118" s="12">
        <f>SUM(D116:D117)</f>
        <v>1747.375</v>
      </c>
      <c r="E118" s="9">
        <f>SUM(E116:E117)</f>
        <v>0.13350000000000001</v>
      </c>
      <c r="F118" s="11">
        <f t="shared" ref="F118:G118" si="19">SUM(F116:F117)</f>
        <v>12.99</v>
      </c>
      <c r="G118" s="11">
        <f t="shared" si="19"/>
        <v>9.09</v>
      </c>
    </row>
    <row r="119" spans="1:8" s="2" customFormat="1">
      <c r="A119" s="10"/>
      <c r="B119" s="9"/>
      <c r="C119" s="11"/>
      <c r="D119" s="12"/>
      <c r="E119" s="9"/>
      <c r="F119" s="11"/>
      <c r="G119" s="11"/>
    </row>
    <row r="120" spans="1:8" s="2" customFormat="1">
      <c r="A120" s="13" t="s">
        <v>343</v>
      </c>
      <c r="B120" s="29">
        <v>126.22</v>
      </c>
      <c r="C120" s="26">
        <f>B120*125</f>
        <v>15777.5</v>
      </c>
      <c r="D120" s="27">
        <f>C120*70/100</f>
        <v>11044.25</v>
      </c>
      <c r="E120" s="25">
        <v>0.309</v>
      </c>
      <c r="F120" s="34">
        <v>31.6</v>
      </c>
      <c r="G120" s="34">
        <v>20</v>
      </c>
    </row>
    <row r="121" spans="1:8" s="2" customFormat="1">
      <c r="A121" s="13" t="s">
        <v>344</v>
      </c>
      <c r="B121" s="29">
        <v>10.57</v>
      </c>
      <c r="C121" s="26">
        <f>B121*125</f>
        <v>1321.25</v>
      </c>
      <c r="D121" s="27">
        <f>C121*70/100</f>
        <v>924.875</v>
      </c>
      <c r="E121" s="25">
        <v>0.69389999999999996</v>
      </c>
      <c r="F121" s="34">
        <v>35</v>
      </c>
      <c r="G121" s="34">
        <v>24.03</v>
      </c>
    </row>
    <row r="122" spans="1:8" s="2" customFormat="1">
      <c r="A122" s="10" t="s">
        <v>343</v>
      </c>
      <c r="B122" s="9">
        <f>SUM(B120:B121)</f>
        <v>136.79</v>
      </c>
      <c r="C122" s="11">
        <f>SUM(C120:C121)</f>
        <v>17098.75</v>
      </c>
      <c r="D122" s="12">
        <f>SUM(D120:D121)</f>
        <v>11969.125</v>
      </c>
      <c r="E122" s="9">
        <f t="shared" ref="E122:G122" si="20">SUM(E120:E121)</f>
        <v>1.0028999999999999</v>
      </c>
      <c r="F122" s="11">
        <f t="shared" si="20"/>
        <v>66.599999999999994</v>
      </c>
      <c r="G122" s="11">
        <f t="shared" si="20"/>
        <v>44.03</v>
      </c>
      <c r="H122" s="38"/>
    </row>
    <row r="123" spans="1:8" s="2" customFormat="1">
      <c r="A123" s="10"/>
      <c r="B123" s="9"/>
      <c r="C123" s="11"/>
      <c r="D123" s="12"/>
      <c r="E123" s="9"/>
      <c r="F123" s="11"/>
      <c r="G123" s="11"/>
    </row>
    <row r="124" spans="1:8" s="2" customFormat="1">
      <c r="A124" s="13" t="s">
        <v>22</v>
      </c>
      <c r="B124" s="29">
        <v>152.69999999999999</v>
      </c>
      <c r="C124" s="26">
        <f>B124*125</f>
        <v>19087.5</v>
      </c>
      <c r="D124" s="27">
        <f>C124*70/100</f>
        <v>13361.25</v>
      </c>
      <c r="E124" s="25">
        <v>17.121700000000004</v>
      </c>
      <c r="F124" s="34">
        <v>1058.08</v>
      </c>
      <c r="G124" s="34">
        <v>735.63</v>
      </c>
    </row>
    <row r="125" spans="1:8" s="2" customFormat="1">
      <c r="A125" s="13" t="s">
        <v>346</v>
      </c>
      <c r="B125" s="29">
        <v>0</v>
      </c>
      <c r="C125" s="26">
        <v>0</v>
      </c>
      <c r="D125" s="27">
        <v>0</v>
      </c>
      <c r="E125" s="25">
        <v>1.1294</v>
      </c>
      <c r="F125" s="34">
        <v>46.05</v>
      </c>
      <c r="G125" s="34">
        <v>32.130000000000003</v>
      </c>
    </row>
    <row r="126" spans="1:8" s="2" customFormat="1">
      <c r="A126" s="13" t="s">
        <v>298</v>
      </c>
      <c r="B126" s="29">
        <v>69.55</v>
      </c>
      <c r="C126" s="26">
        <f>B126*125</f>
        <v>8693.75</v>
      </c>
      <c r="D126" s="27">
        <f>C126*70/100</f>
        <v>6085.625</v>
      </c>
      <c r="E126" s="25">
        <v>49.504761000000002</v>
      </c>
      <c r="F126" s="34">
        <v>3403.12</v>
      </c>
      <c r="G126" s="34">
        <v>2376.37</v>
      </c>
    </row>
    <row r="127" spans="1:8">
      <c r="A127" s="13" t="s">
        <v>345</v>
      </c>
      <c r="B127" s="29">
        <v>0</v>
      </c>
      <c r="C127" s="26">
        <v>0</v>
      </c>
      <c r="D127" s="27">
        <v>0</v>
      </c>
      <c r="E127" s="25">
        <v>1.0687389999999999</v>
      </c>
      <c r="F127" s="34">
        <v>47</v>
      </c>
      <c r="G127" s="34">
        <v>32</v>
      </c>
    </row>
    <row r="128" spans="1:8" s="2" customFormat="1">
      <c r="A128" s="10" t="s">
        <v>22</v>
      </c>
      <c r="B128" s="9">
        <f>SUM(B124:B126)</f>
        <v>222.25</v>
      </c>
      <c r="C128" s="11">
        <f>SUM(C124:C126)</f>
        <v>27781.25</v>
      </c>
      <c r="D128" s="12">
        <f>SUM(D124:D126)</f>
        <v>19446.875</v>
      </c>
      <c r="E128" s="9">
        <f>SUM(E124:E127)</f>
        <v>68.824600000000004</v>
      </c>
      <c r="F128" s="11">
        <f>SUM(F124:F127)</f>
        <v>4554.25</v>
      </c>
      <c r="G128" s="11">
        <f>SUM(G124:G127)</f>
        <v>3176.13</v>
      </c>
    </row>
    <row r="129" spans="1:7" s="2" customFormat="1">
      <c r="A129" s="10"/>
      <c r="B129" s="9"/>
      <c r="C129" s="11"/>
      <c r="D129" s="12"/>
      <c r="E129" s="9"/>
      <c r="F129" s="11"/>
      <c r="G129" s="11"/>
    </row>
    <row r="130" spans="1:7" s="2" customFormat="1">
      <c r="A130" s="10" t="s">
        <v>303</v>
      </c>
      <c r="B130" s="9">
        <v>0.1023</v>
      </c>
      <c r="C130" s="11">
        <f>B130*125</f>
        <v>12.7875</v>
      </c>
      <c r="D130" s="12">
        <f>C130*70/100</f>
        <v>8.9512499999999999</v>
      </c>
      <c r="E130" s="9">
        <v>0</v>
      </c>
      <c r="F130" s="11">
        <v>0</v>
      </c>
      <c r="G130" s="11">
        <v>0</v>
      </c>
    </row>
    <row r="131" spans="1:7" s="2" customFormat="1">
      <c r="A131" s="10"/>
      <c r="B131" s="9"/>
      <c r="C131" s="11"/>
      <c r="D131" s="12"/>
      <c r="E131" s="9"/>
      <c r="F131" s="11"/>
      <c r="G131" s="11"/>
    </row>
    <row r="132" spans="1:7" s="2" customFormat="1">
      <c r="A132" s="13" t="s">
        <v>20</v>
      </c>
      <c r="B132" s="25">
        <v>260.27</v>
      </c>
      <c r="C132" s="26">
        <f>B132*125</f>
        <v>32533.749999999996</v>
      </c>
      <c r="D132" s="27">
        <f>C132*70/100</f>
        <v>22773.624999999996</v>
      </c>
      <c r="E132" s="25">
        <v>30.519812000000002</v>
      </c>
      <c r="F132" s="34">
        <v>2875.13</v>
      </c>
      <c r="G132" s="34">
        <v>2003.71</v>
      </c>
    </row>
    <row r="133" spans="1:7" s="2" customFormat="1">
      <c r="A133" s="13" t="s">
        <v>229</v>
      </c>
      <c r="B133" s="29">
        <v>51</v>
      </c>
      <c r="C133" s="26">
        <f>B133*125</f>
        <v>6375</v>
      </c>
      <c r="D133" s="27">
        <f>C133*70/100</f>
        <v>4462.5</v>
      </c>
      <c r="E133" s="25">
        <v>25.454599999999999</v>
      </c>
      <c r="F133" s="34">
        <v>1563.27</v>
      </c>
      <c r="G133" s="34">
        <v>1091.52</v>
      </c>
    </row>
    <row r="134" spans="1:7" s="2" customFormat="1">
      <c r="A134" s="13" t="s">
        <v>347</v>
      </c>
      <c r="B134" s="29">
        <v>0</v>
      </c>
      <c r="C134" s="26">
        <v>0</v>
      </c>
      <c r="D134" s="27">
        <v>0</v>
      </c>
      <c r="E134" s="25">
        <v>21.437888000000001</v>
      </c>
      <c r="F134" s="34">
        <v>1519.87</v>
      </c>
      <c r="G134" s="34">
        <v>1063.9100000000001</v>
      </c>
    </row>
    <row r="135" spans="1:7" s="2" customFormat="1">
      <c r="A135" s="10" t="s">
        <v>20</v>
      </c>
      <c r="B135" s="9">
        <f>SUM(B132:B133)</f>
        <v>311.27</v>
      </c>
      <c r="C135" s="11">
        <f>SUM(C132:C133)</f>
        <v>38908.75</v>
      </c>
      <c r="D135" s="12">
        <f>SUM(D132:D133)</f>
        <v>27236.124999999996</v>
      </c>
      <c r="E135" s="9">
        <f>SUM(E132:E134)</f>
        <v>77.412300000000002</v>
      </c>
      <c r="F135" s="11">
        <f>SUM(F132:F134)</f>
        <v>5958.2699999999995</v>
      </c>
      <c r="G135" s="11">
        <f>SUM(G132:G134)</f>
        <v>4159.1400000000003</v>
      </c>
    </row>
    <row r="136" spans="1:7" s="2" customFormat="1">
      <c r="A136" s="10"/>
      <c r="B136" s="9"/>
      <c r="C136" s="11"/>
      <c r="D136" s="12"/>
      <c r="E136" s="9"/>
      <c r="F136" s="11"/>
      <c r="G136" s="11"/>
    </row>
    <row r="137" spans="1:7">
      <c r="A137" s="13" t="s">
        <v>27</v>
      </c>
      <c r="B137" s="29">
        <v>66.37</v>
      </c>
      <c r="C137" s="26">
        <f>B137*100</f>
        <v>6637</v>
      </c>
      <c r="D137" s="27">
        <f>C137*70/100</f>
        <v>4645.8999999999996</v>
      </c>
      <c r="E137" s="25">
        <v>46.346553</v>
      </c>
      <c r="F137" s="34">
        <v>3165.85</v>
      </c>
      <c r="G137" s="34">
        <v>2211.4899999999998</v>
      </c>
    </row>
    <row r="138" spans="1:7">
      <c r="A138" s="13" t="s">
        <v>158</v>
      </c>
      <c r="B138" s="29">
        <v>0</v>
      </c>
      <c r="C138" s="26">
        <v>0</v>
      </c>
      <c r="D138" s="27">
        <v>0</v>
      </c>
      <c r="E138" s="25">
        <v>0.34684700000000002</v>
      </c>
      <c r="F138" s="34">
        <v>19.7</v>
      </c>
      <c r="G138" s="34">
        <v>13.79</v>
      </c>
    </row>
    <row r="139" spans="1:7" s="2" customFormat="1">
      <c r="A139" s="10" t="s">
        <v>27</v>
      </c>
      <c r="B139" s="9">
        <f>B137</f>
        <v>66.37</v>
      </c>
      <c r="C139" s="11">
        <f>C137</f>
        <v>6637</v>
      </c>
      <c r="D139" s="12">
        <f>D137</f>
        <v>4645.8999999999996</v>
      </c>
      <c r="E139" s="9">
        <f>SUM(E137:E138)</f>
        <v>46.693399999999997</v>
      </c>
      <c r="F139" s="11">
        <f>SUM(F137:F138)</f>
        <v>3185.5499999999997</v>
      </c>
      <c r="G139" s="11">
        <f>SUM(G137:G138)</f>
        <v>2225.2799999999997</v>
      </c>
    </row>
    <row r="140" spans="1:7" s="2" customFormat="1">
      <c r="A140" s="10"/>
      <c r="B140" s="9"/>
      <c r="C140" s="11"/>
      <c r="D140" s="12"/>
      <c r="E140" s="9"/>
      <c r="F140" s="11"/>
      <c r="G140" s="11"/>
    </row>
    <row r="141" spans="1:7">
      <c r="A141" s="13" t="s">
        <v>117</v>
      </c>
      <c r="B141" s="29">
        <v>79.62</v>
      </c>
      <c r="C141" s="26">
        <f>B141*110</f>
        <v>8758.2000000000007</v>
      </c>
      <c r="D141" s="27">
        <f>C141*70/100</f>
        <v>6130.74</v>
      </c>
      <c r="E141" s="25">
        <v>63.395487000000003</v>
      </c>
      <c r="F141" s="34">
        <v>5906.69</v>
      </c>
      <c r="G141" s="34">
        <v>4128.95</v>
      </c>
    </row>
    <row r="142" spans="1:7">
      <c r="A142" s="13" t="s">
        <v>252</v>
      </c>
      <c r="B142" s="29">
        <v>0</v>
      </c>
      <c r="C142" s="26">
        <v>0</v>
      </c>
      <c r="D142" s="27">
        <v>0</v>
      </c>
      <c r="E142" s="25">
        <v>0.59953500000000004</v>
      </c>
      <c r="F142" s="34">
        <v>54.2</v>
      </c>
      <c r="G142" s="34">
        <v>37.94</v>
      </c>
    </row>
    <row r="143" spans="1:7">
      <c r="A143" s="13" t="s">
        <v>370</v>
      </c>
      <c r="B143" s="29">
        <v>0</v>
      </c>
      <c r="C143" s="26">
        <v>0</v>
      </c>
      <c r="D143" s="27">
        <v>0</v>
      </c>
      <c r="E143" s="25">
        <v>0.59377800000000003</v>
      </c>
      <c r="F143" s="34">
        <v>48.86</v>
      </c>
      <c r="G143" s="34">
        <v>34.200000000000003</v>
      </c>
    </row>
    <row r="144" spans="1:7" s="2" customFormat="1">
      <c r="A144" s="10" t="s">
        <v>117</v>
      </c>
      <c r="B144" s="9">
        <f>B141</f>
        <v>79.62</v>
      </c>
      <c r="C144" s="11">
        <f>C141</f>
        <v>8758.2000000000007</v>
      </c>
      <c r="D144" s="12">
        <f>D141</f>
        <v>6130.74</v>
      </c>
      <c r="E144" s="9">
        <f>SUM(E141:E143)</f>
        <v>64.588800000000006</v>
      </c>
      <c r="F144" s="11">
        <f t="shared" ref="F144:G144" si="21">SUM(F141:F143)</f>
        <v>6009.7499999999991</v>
      </c>
      <c r="G144" s="11">
        <f t="shared" si="21"/>
        <v>4201.0899999999992</v>
      </c>
    </row>
    <row r="145" spans="1:7" s="2" customFormat="1">
      <c r="A145" s="10"/>
      <c r="B145" s="9"/>
      <c r="C145" s="11"/>
      <c r="D145" s="12"/>
      <c r="E145" s="9"/>
      <c r="F145" s="11"/>
      <c r="G145" s="11"/>
    </row>
    <row r="146" spans="1:7" s="2" customFormat="1">
      <c r="A146" s="10" t="s">
        <v>23</v>
      </c>
      <c r="B146" s="9">
        <v>14.57</v>
      </c>
      <c r="C146" s="11">
        <f>B146*125</f>
        <v>1821.25</v>
      </c>
      <c r="D146" s="12">
        <f>C146*70/100</f>
        <v>1274.875</v>
      </c>
      <c r="E146" s="30">
        <v>1.0751999999999999</v>
      </c>
      <c r="F146" s="35">
        <v>71.37</v>
      </c>
      <c r="G146" s="35">
        <v>49.98</v>
      </c>
    </row>
    <row r="147" spans="1:7" s="2" customFormat="1">
      <c r="A147" s="10"/>
      <c r="B147" s="9"/>
      <c r="C147" s="11"/>
      <c r="D147" s="12"/>
      <c r="E147" s="9"/>
      <c r="F147" s="11"/>
      <c r="G147" s="11"/>
    </row>
    <row r="148" spans="1:7" s="2" customFormat="1">
      <c r="A148" s="10" t="s">
        <v>24</v>
      </c>
      <c r="B148" s="9">
        <v>83.97</v>
      </c>
      <c r="C148" s="11">
        <v>11213.566000000001</v>
      </c>
      <c r="D148" s="12">
        <v>7849.4961999999996</v>
      </c>
      <c r="E148" s="30">
        <v>60.906700000000001</v>
      </c>
      <c r="F148" s="35">
        <v>6131.54</v>
      </c>
      <c r="G148" s="35">
        <v>4291</v>
      </c>
    </row>
    <row r="149" spans="1:7" s="2" customFormat="1">
      <c r="A149" s="10"/>
      <c r="B149" s="9"/>
      <c r="C149" s="11"/>
      <c r="D149" s="12"/>
      <c r="E149" s="9"/>
      <c r="F149" s="11"/>
      <c r="G149" s="11"/>
    </row>
    <row r="150" spans="1:7">
      <c r="A150" s="13" t="s">
        <v>26</v>
      </c>
      <c r="B150" s="29">
        <v>25.39</v>
      </c>
      <c r="C150" s="26">
        <f>B150*100</f>
        <v>2539</v>
      </c>
      <c r="D150" s="27">
        <f>C150*70/100</f>
        <v>1777.3</v>
      </c>
      <c r="E150" s="25">
        <v>14.828213</v>
      </c>
      <c r="F150" s="34">
        <v>1260.3900000000001</v>
      </c>
      <c r="G150" s="34">
        <v>874.79</v>
      </c>
    </row>
    <row r="151" spans="1:7">
      <c r="A151" s="13" t="s">
        <v>372</v>
      </c>
      <c r="B151" s="29">
        <v>0</v>
      </c>
      <c r="C151" s="26">
        <v>0</v>
      </c>
      <c r="D151" s="27">
        <v>0</v>
      </c>
      <c r="E151" s="25">
        <v>5.9177E-2</v>
      </c>
      <c r="F151" s="34">
        <v>5</v>
      </c>
      <c r="G151" s="34">
        <v>1.02</v>
      </c>
    </row>
    <row r="152" spans="1:7">
      <c r="A152" s="13" t="s">
        <v>237</v>
      </c>
      <c r="B152" s="29">
        <v>0</v>
      </c>
      <c r="C152" s="26">
        <v>0</v>
      </c>
      <c r="D152" s="27">
        <v>0</v>
      </c>
      <c r="E152" s="25">
        <v>7.5310000000000002E-2</v>
      </c>
      <c r="F152" s="34">
        <v>6.4</v>
      </c>
      <c r="G152" s="34">
        <v>3.03</v>
      </c>
    </row>
    <row r="153" spans="1:7" s="2" customFormat="1">
      <c r="A153" s="10" t="s">
        <v>26</v>
      </c>
      <c r="B153" s="9">
        <f>SUM(B150:B150)</f>
        <v>25.39</v>
      </c>
      <c r="C153" s="11">
        <f>SUM(C150:C150)</f>
        <v>2539</v>
      </c>
      <c r="D153" s="12">
        <f>SUM(D150:D150)</f>
        <v>1777.3</v>
      </c>
      <c r="E153" s="9">
        <f>SUM(E150:E152)</f>
        <v>14.9627</v>
      </c>
      <c r="F153" s="11">
        <f>SUM(F150:F152)</f>
        <v>1271.7900000000002</v>
      </c>
      <c r="G153" s="11">
        <f>SUM(G150:G152)</f>
        <v>878.83999999999992</v>
      </c>
    </row>
    <row r="154" spans="1:7" s="2" customFormat="1">
      <c r="A154" s="10"/>
      <c r="B154" s="9"/>
      <c r="C154" s="11"/>
      <c r="D154" s="12"/>
      <c r="E154" s="9"/>
      <c r="F154" s="11"/>
      <c r="G154" s="11"/>
    </row>
    <row r="155" spans="1:7" s="2" customFormat="1">
      <c r="A155" s="10" t="s">
        <v>25</v>
      </c>
      <c r="B155" s="9">
        <v>20.27</v>
      </c>
      <c r="C155" s="11">
        <v>1902.8700000000001</v>
      </c>
      <c r="D155" s="12">
        <v>1332.009</v>
      </c>
      <c r="E155" s="30">
        <v>12.800599999999999</v>
      </c>
      <c r="F155" s="35">
        <v>1137.0899999999999</v>
      </c>
      <c r="G155" s="35">
        <v>795.1</v>
      </c>
    </row>
    <row r="156" spans="1:7" s="2" customFormat="1">
      <c r="A156" s="10"/>
      <c r="B156" s="9"/>
      <c r="C156" s="11"/>
      <c r="D156" s="12"/>
      <c r="E156" s="9"/>
      <c r="F156" s="11"/>
      <c r="G156" s="11"/>
    </row>
    <row r="157" spans="1:7" s="2" customFormat="1">
      <c r="A157" s="13" t="s">
        <v>77</v>
      </c>
      <c r="B157" s="29">
        <v>71.95</v>
      </c>
      <c r="C157" s="26">
        <v>9087.7999999999993</v>
      </c>
      <c r="D157" s="27">
        <v>6361.46</v>
      </c>
      <c r="E157" s="25">
        <v>62.541530000000002</v>
      </c>
      <c r="F157" s="34">
        <v>5637.01</v>
      </c>
      <c r="G157" s="34">
        <v>3937.98</v>
      </c>
    </row>
    <row r="158" spans="1:7" s="2" customFormat="1">
      <c r="A158" s="13" t="s">
        <v>374</v>
      </c>
      <c r="B158" s="29">
        <v>0</v>
      </c>
      <c r="C158" s="26">
        <v>0</v>
      </c>
      <c r="D158" s="27">
        <v>0</v>
      </c>
      <c r="E158" s="25">
        <v>0.57967000000000002</v>
      </c>
      <c r="F158" s="34">
        <v>60.48</v>
      </c>
      <c r="G158" s="34">
        <v>42.34</v>
      </c>
    </row>
    <row r="159" spans="1:7" s="2" customFormat="1">
      <c r="A159" s="10" t="s">
        <v>77</v>
      </c>
      <c r="B159" s="9">
        <f t="shared" ref="B159:D159" si="22">SUM(B157:B158)</f>
        <v>71.95</v>
      </c>
      <c r="C159" s="11">
        <f t="shared" si="22"/>
        <v>9087.7999999999993</v>
      </c>
      <c r="D159" s="12">
        <f t="shared" si="22"/>
        <v>6361.46</v>
      </c>
      <c r="E159" s="9">
        <f>SUM(E157:E158)</f>
        <v>63.121200000000002</v>
      </c>
      <c r="F159" s="35">
        <f t="shared" ref="F159:G159" si="23">SUM(F157:F158)</f>
        <v>5697.49</v>
      </c>
      <c r="G159" s="35">
        <f t="shared" si="23"/>
        <v>3980.32</v>
      </c>
    </row>
    <row r="160" spans="1:7" s="2" customFormat="1">
      <c r="A160" s="10"/>
      <c r="B160" s="9"/>
      <c r="C160" s="11"/>
      <c r="D160" s="12"/>
      <c r="E160" s="9"/>
      <c r="F160" s="11"/>
      <c r="G160" s="11"/>
    </row>
    <row r="161" spans="1:7" s="2" customFormat="1">
      <c r="A161" s="10" t="s">
        <v>28</v>
      </c>
      <c r="B161" s="9">
        <v>26.25</v>
      </c>
      <c r="C161" s="11">
        <v>3165.54</v>
      </c>
      <c r="D161" s="12">
        <v>2215.8779999999997</v>
      </c>
      <c r="E161" s="30">
        <v>24.556899999999999</v>
      </c>
      <c r="F161" s="35">
        <v>2338.29</v>
      </c>
      <c r="G161" s="35">
        <v>1631.35</v>
      </c>
    </row>
    <row r="162" spans="1:7" s="2" customFormat="1">
      <c r="A162" s="10"/>
      <c r="B162" s="9"/>
      <c r="C162" s="11"/>
      <c r="D162" s="12"/>
      <c r="E162" s="9"/>
      <c r="F162" s="11"/>
      <c r="G162" s="11"/>
    </row>
    <row r="163" spans="1:7" s="2" customFormat="1">
      <c r="A163" s="13" t="s">
        <v>29</v>
      </c>
      <c r="B163" s="29">
        <v>1.44</v>
      </c>
      <c r="C163" s="26">
        <v>0</v>
      </c>
      <c r="D163" s="27">
        <v>0</v>
      </c>
      <c r="E163" s="25">
        <v>0.1938</v>
      </c>
      <c r="F163" s="34">
        <v>21.28</v>
      </c>
      <c r="G163" s="34">
        <v>14.9</v>
      </c>
    </row>
    <row r="164" spans="1:7" s="2" customFormat="1">
      <c r="A164" s="13" t="s">
        <v>348</v>
      </c>
      <c r="B164" s="29">
        <v>0</v>
      </c>
      <c r="C164" s="26">
        <v>0</v>
      </c>
      <c r="D164" s="27">
        <v>0</v>
      </c>
      <c r="E164" s="25">
        <v>0.83940000000000003</v>
      </c>
      <c r="F164" s="34">
        <v>67</v>
      </c>
      <c r="G164" s="34">
        <v>45.03</v>
      </c>
    </row>
    <row r="165" spans="1:7" s="2" customFormat="1">
      <c r="A165" s="10" t="s">
        <v>29</v>
      </c>
      <c r="B165" s="9">
        <f>SUM(B163:B164)</f>
        <v>1.44</v>
      </c>
      <c r="C165" s="11">
        <f>B165*110</f>
        <v>158.4</v>
      </c>
      <c r="D165" s="12">
        <f>C165*70/100</f>
        <v>110.88</v>
      </c>
      <c r="E165" s="30">
        <f>SUM(E163:E164)</f>
        <v>1.0332000000000001</v>
      </c>
      <c r="F165" s="35">
        <f>SUM(F163:F164)</f>
        <v>88.28</v>
      </c>
      <c r="G165" s="35">
        <f>SUM(G163:G164)</f>
        <v>59.93</v>
      </c>
    </row>
    <row r="166" spans="1:7" s="2" customFormat="1">
      <c r="A166" s="10"/>
      <c r="B166" s="9"/>
      <c r="C166" s="11"/>
      <c r="D166" s="12"/>
      <c r="E166" s="9"/>
      <c r="F166" s="11"/>
      <c r="G166" s="11"/>
    </row>
    <row r="167" spans="1:7" s="2" customFormat="1">
      <c r="A167" s="10" t="s">
        <v>38</v>
      </c>
      <c r="B167" s="9">
        <v>1.6</v>
      </c>
      <c r="C167" s="11">
        <f>B167*90</f>
        <v>144</v>
      </c>
      <c r="D167" s="12">
        <f>C167*70/100</f>
        <v>100.8</v>
      </c>
      <c r="E167" s="30">
        <v>1.3357000000000001</v>
      </c>
      <c r="F167" s="35">
        <v>66.31</v>
      </c>
      <c r="G167" s="35">
        <v>45.6</v>
      </c>
    </row>
    <row r="168" spans="1:7" s="2" customFormat="1">
      <c r="A168" s="10"/>
      <c r="B168" s="9"/>
      <c r="C168" s="11"/>
      <c r="D168" s="12"/>
      <c r="E168" s="9"/>
      <c r="F168" s="11"/>
      <c r="G168" s="11"/>
    </row>
    <row r="169" spans="1:7" s="2" customFormat="1">
      <c r="A169" s="10" t="s">
        <v>30</v>
      </c>
      <c r="B169" s="9">
        <v>1.41</v>
      </c>
      <c r="C169" s="11">
        <f>B169*110</f>
        <v>155.1</v>
      </c>
      <c r="D169" s="12">
        <f>C169*70/100</f>
        <v>108.57</v>
      </c>
      <c r="E169" s="30">
        <v>0.78110000000000002</v>
      </c>
      <c r="F169" s="35">
        <v>76.81</v>
      </c>
      <c r="G169" s="35">
        <v>53.69</v>
      </c>
    </row>
    <row r="170" spans="1:7" s="2" customFormat="1">
      <c r="A170" s="10"/>
      <c r="B170" s="9"/>
      <c r="C170" s="11"/>
      <c r="D170" s="12"/>
      <c r="E170" s="9"/>
      <c r="F170" s="11"/>
      <c r="G170" s="11"/>
    </row>
    <row r="171" spans="1:7" s="2" customFormat="1">
      <c r="A171" s="10" t="s">
        <v>31</v>
      </c>
      <c r="B171" s="9">
        <v>2.63</v>
      </c>
      <c r="C171" s="11">
        <f>B171*120</f>
        <v>315.59999999999997</v>
      </c>
      <c r="D171" s="12">
        <f>C171*70/100</f>
        <v>220.91999999999996</v>
      </c>
      <c r="E171" s="30">
        <v>0.85850000000000004</v>
      </c>
      <c r="F171" s="35">
        <v>102.92</v>
      </c>
      <c r="G171" s="35">
        <v>71.400000000000006</v>
      </c>
    </row>
    <row r="172" spans="1:7" s="2" customFormat="1">
      <c r="A172" s="10"/>
      <c r="B172" s="9"/>
      <c r="C172" s="11"/>
      <c r="D172" s="12"/>
      <c r="E172" s="9"/>
      <c r="F172" s="11"/>
      <c r="G172" s="11"/>
    </row>
    <row r="173" spans="1:7" s="2" customFormat="1">
      <c r="A173" s="10" t="s">
        <v>35</v>
      </c>
      <c r="B173" s="9">
        <v>12.13</v>
      </c>
      <c r="C173" s="11">
        <f>B173*100</f>
        <v>1213</v>
      </c>
      <c r="D173" s="12">
        <f>C173*70/100</f>
        <v>849.1</v>
      </c>
      <c r="E173" s="30">
        <v>10.111201000000001</v>
      </c>
      <c r="F173" s="35">
        <v>833.01</v>
      </c>
      <c r="G173" s="35">
        <v>571.92999999999995</v>
      </c>
    </row>
    <row r="174" spans="1:7" s="2" customFormat="1">
      <c r="A174" s="10"/>
      <c r="B174" s="9"/>
      <c r="C174" s="11"/>
      <c r="D174" s="12"/>
      <c r="E174" s="9"/>
      <c r="F174" s="11"/>
      <c r="G174" s="11"/>
    </row>
    <row r="175" spans="1:7" s="2" customFormat="1">
      <c r="A175" s="10" t="s">
        <v>33</v>
      </c>
      <c r="B175" s="9">
        <v>0.86</v>
      </c>
      <c r="C175" s="11">
        <f>B175*100</f>
        <v>86</v>
      </c>
      <c r="D175" s="12">
        <f>C175*70/100</f>
        <v>60.2</v>
      </c>
      <c r="E175" s="30">
        <v>0.65980000000000005</v>
      </c>
      <c r="F175" s="35">
        <v>44.09</v>
      </c>
      <c r="G175" s="35">
        <v>29.34</v>
      </c>
    </row>
    <row r="176" spans="1:7" s="2" customFormat="1">
      <c r="A176" s="10"/>
      <c r="B176" s="9"/>
      <c r="C176" s="11"/>
      <c r="D176" s="12"/>
      <c r="E176" s="9"/>
      <c r="F176" s="11"/>
      <c r="G176" s="11"/>
    </row>
    <row r="177" spans="1:7" s="2" customFormat="1">
      <c r="A177" s="13" t="s">
        <v>36</v>
      </c>
      <c r="B177" s="29">
        <v>1.81</v>
      </c>
      <c r="C177" s="26">
        <f>B177*100</f>
        <v>181</v>
      </c>
      <c r="D177" s="27">
        <f>C177*70/100</f>
        <v>126.7</v>
      </c>
      <c r="E177" s="25">
        <v>1.02912</v>
      </c>
      <c r="F177" s="34">
        <v>87.67</v>
      </c>
      <c r="G177" s="34">
        <v>61</v>
      </c>
    </row>
    <row r="178" spans="1:7" s="2" customFormat="1">
      <c r="A178" s="13" t="s">
        <v>377</v>
      </c>
      <c r="B178" s="29">
        <v>0</v>
      </c>
      <c r="C178" s="26">
        <v>0</v>
      </c>
      <c r="D178" s="27">
        <v>0</v>
      </c>
      <c r="E178" s="25">
        <v>0.11317999999999999</v>
      </c>
      <c r="F178" s="34">
        <v>8.11</v>
      </c>
      <c r="G178" s="34">
        <v>2</v>
      </c>
    </row>
    <row r="179" spans="1:7" s="2" customFormat="1">
      <c r="A179" s="10" t="s">
        <v>36</v>
      </c>
      <c r="B179" s="9">
        <f t="shared" ref="B179:D179" si="24">SUM(B177:B178)</f>
        <v>1.81</v>
      </c>
      <c r="C179" s="11">
        <f t="shared" si="24"/>
        <v>181</v>
      </c>
      <c r="D179" s="12">
        <f t="shared" si="24"/>
        <v>126.7</v>
      </c>
      <c r="E179" s="30">
        <f t="shared" ref="E179:G179" si="25">SUM(E177:E178)</f>
        <v>1.1423000000000001</v>
      </c>
      <c r="F179" s="35">
        <f t="shared" si="25"/>
        <v>95.78</v>
      </c>
      <c r="G179" s="35">
        <f t="shared" si="25"/>
        <v>63</v>
      </c>
    </row>
    <row r="180" spans="1:7" s="2" customFormat="1">
      <c r="A180" s="10"/>
      <c r="B180" s="9"/>
      <c r="C180" s="11"/>
      <c r="D180" s="12"/>
      <c r="E180" s="9"/>
      <c r="F180" s="11"/>
      <c r="G180" s="11"/>
    </row>
    <row r="181" spans="1:7" s="2" customFormat="1">
      <c r="A181" s="10" t="s">
        <v>32</v>
      </c>
      <c r="B181" s="9">
        <v>9.9700000000000006</v>
      </c>
      <c r="C181" s="11">
        <f>B181*110</f>
        <v>1096.7</v>
      </c>
      <c r="D181" s="12">
        <f>C181*70/100</f>
        <v>767.69</v>
      </c>
      <c r="E181" s="30">
        <v>5.8507990000000003</v>
      </c>
      <c r="F181" s="35">
        <v>546.37</v>
      </c>
      <c r="G181" s="35">
        <v>380.79</v>
      </c>
    </row>
    <row r="182" spans="1:7" s="2" customFormat="1">
      <c r="A182" s="10"/>
      <c r="B182" s="9"/>
      <c r="C182" s="11"/>
      <c r="D182" s="12"/>
      <c r="E182" s="9"/>
      <c r="F182" s="11"/>
      <c r="G182" s="11"/>
    </row>
    <row r="183" spans="1:7" s="2" customFormat="1">
      <c r="A183" s="13" t="s">
        <v>34</v>
      </c>
      <c r="B183" s="29">
        <v>17.3</v>
      </c>
      <c r="C183" s="26">
        <v>0</v>
      </c>
      <c r="D183" s="27">
        <v>0</v>
      </c>
      <c r="E183" s="25">
        <v>7.752103</v>
      </c>
      <c r="F183" s="34">
        <v>476.9</v>
      </c>
      <c r="G183" s="34">
        <v>332.28</v>
      </c>
    </row>
    <row r="184" spans="1:7" s="2" customFormat="1">
      <c r="A184" s="13" t="s">
        <v>349</v>
      </c>
      <c r="B184" s="29">
        <v>0</v>
      </c>
      <c r="C184" s="26">
        <v>0</v>
      </c>
      <c r="D184" s="27">
        <v>0</v>
      </c>
      <c r="E184" s="25">
        <v>4.3197970000000003</v>
      </c>
      <c r="F184" s="34">
        <v>262.8</v>
      </c>
      <c r="G184" s="34">
        <v>177.41</v>
      </c>
    </row>
    <row r="185" spans="1:7" s="2" customFormat="1">
      <c r="A185" s="10" t="s">
        <v>34</v>
      </c>
      <c r="B185" s="9">
        <f>SUM(B183:B184)</f>
        <v>17.3</v>
      </c>
      <c r="C185" s="11">
        <f>B185*80</f>
        <v>1384</v>
      </c>
      <c r="D185" s="12">
        <f>C185*70/100</f>
        <v>968.8</v>
      </c>
      <c r="E185" s="30">
        <f>SUM(E183:E184)</f>
        <v>12.071899999999999</v>
      </c>
      <c r="F185" s="35">
        <f>SUM(F183:F184)</f>
        <v>739.7</v>
      </c>
      <c r="G185" s="35">
        <f>SUM(G183:G184)</f>
        <v>509.68999999999994</v>
      </c>
    </row>
    <row r="186" spans="1:7" s="2" customFormat="1">
      <c r="A186" s="10"/>
      <c r="B186" s="9"/>
      <c r="C186" s="11"/>
      <c r="D186" s="12"/>
      <c r="E186" s="9"/>
      <c r="F186" s="11"/>
      <c r="G186" s="11"/>
    </row>
    <row r="187" spans="1:7" s="2" customFormat="1">
      <c r="A187" s="10" t="s">
        <v>37</v>
      </c>
      <c r="B187" s="9">
        <v>14.53</v>
      </c>
      <c r="C187" s="11">
        <f>B187*120</f>
        <v>1743.6</v>
      </c>
      <c r="D187" s="12">
        <f>C187*70/100</f>
        <v>1220.52</v>
      </c>
      <c r="E187" s="30">
        <v>3.2702</v>
      </c>
      <c r="F187" s="35">
        <v>281.47000000000003</v>
      </c>
      <c r="G187" s="35">
        <v>196.88</v>
      </c>
    </row>
    <row r="188" spans="1:7" s="2" customFormat="1">
      <c r="A188" s="10"/>
      <c r="B188" s="9"/>
      <c r="C188" s="11"/>
      <c r="D188" s="12"/>
      <c r="E188" s="9"/>
      <c r="F188" s="11"/>
      <c r="G188" s="11"/>
    </row>
    <row r="189" spans="1:7" s="2" customFormat="1">
      <c r="A189" s="40" t="s">
        <v>101</v>
      </c>
      <c r="B189" s="15">
        <f>SUM(B8,B16,B20,B22,B28,B34,B39,B44,B48,B52,B56,B61,B63,B68,B70,B76,B80,B87,B89,B94,B99,B101,B103,B105,B110,B114,B118,B122,B128,B130,B135,B139,B144,B146,B148,B153,B155,B159,B161,B165,B167,B169,B171,B173,B175,B179,B181,B185,B187)</f>
        <v>5315.2599</v>
      </c>
      <c r="C189" s="16">
        <f t="shared" ref="C189:D189" si="26">SUM(C8,C16,C20,C22,C28,C34,C39,C44,C48,C52,C56,C61,C63,C68,C70,C76,C80,C87,C89,C94,C99,C101,C103,C105,C110,C114,C118,C122,C128,C130,C135,C139,C144,C146,C148,C153,C155,C159,C161,C165,C167,C169,C171,C173,C175,C179,C181,C185,C187)</f>
        <v>672450.23450000002</v>
      </c>
      <c r="D189" s="17">
        <f t="shared" si="26"/>
        <v>470715.16414999997</v>
      </c>
      <c r="E189" s="15">
        <f>SUM(E8,E16,E20,E22,E28,E34,E39,E44,E48,E52,E56,E61,E63,E68,E70,E76,E80,E87,E89,E94,E99,E101,E103,E105,E110,E114,E118,E122,E128,E130,E135,E139,E144,E146,E148,E153,E155,E159,E161,E165,E167,E169,E171,E173,E175,E179,E181,E185,E187)</f>
        <v>5043.1894009999987</v>
      </c>
      <c r="F189" s="16">
        <f>SUM(F8,F16,F20,F22,F28,F34,F39,F44,F48,F52,F56,F61,F63,F68,F70,F76,F80,F87,F89,F94,F99,F101,F103,F105,F110,F114,F118,F122,F128,F130,F135,F139,F144,F146,F148,F153,F155,F159,F161,F165,F167,F169,F171,F173,F175,F179,F181,F185,F187)</f>
        <v>488128.34999999986</v>
      </c>
      <c r="G189" s="16">
        <f>SUM(G8,G16,G20,G22,G28,G34,G39,G44,G48,G52,G56,G61,G63,G68,G70,G76,G80,G87,G89,G94,G99,G101,G103,G105,G110,G114,G118,G122,G128,G130,G135,G139,G144,G146,G148,G153,G155,G159,G161,G165,G167,G169,G171,G173,G175,G179,G181,G185,G187)</f>
        <v>341312.60000000015</v>
      </c>
    </row>
    <row r="190" spans="1:7">
      <c r="A190" s="10" t="s">
        <v>79</v>
      </c>
      <c r="B190" s="29">
        <v>0</v>
      </c>
      <c r="C190" s="26">
        <f>B190*180</f>
        <v>0</v>
      </c>
      <c r="D190" s="27">
        <f>C190*80/100</f>
        <v>0</v>
      </c>
      <c r="E190" s="25">
        <v>0.16270000000000001</v>
      </c>
      <c r="F190" s="34">
        <v>21.03</v>
      </c>
      <c r="G190" s="34">
        <v>16.72</v>
      </c>
    </row>
    <row r="191" spans="1:7">
      <c r="A191" s="10" t="s">
        <v>178</v>
      </c>
      <c r="B191" s="29">
        <v>1.99</v>
      </c>
      <c r="C191" s="26">
        <f t="shared" ref="C191" si="27">B191*180</f>
        <v>358.2</v>
      </c>
      <c r="D191" s="27">
        <f t="shared" ref="D191:D232" si="28">C191*80/100</f>
        <v>286.56</v>
      </c>
      <c r="E191" s="25">
        <v>1.1428619999999998</v>
      </c>
      <c r="F191" s="34">
        <v>61.1</v>
      </c>
      <c r="G191" s="34">
        <v>44.3</v>
      </c>
    </row>
    <row r="192" spans="1:7">
      <c r="A192" s="10" t="s">
        <v>350</v>
      </c>
      <c r="B192" s="29">
        <v>0</v>
      </c>
      <c r="C192" s="26">
        <f t="shared" ref="C192" si="29">B192*180</f>
        <v>0</v>
      </c>
      <c r="D192" s="27">
        <f t="shared" si="28"/>
        <v>0</v>
      </c>
      <c r="E192" s="25">
        <v>0.342638</v>
      </c>
      <c r="F192" s="34">
        <v>16.28</v>
      </c>
      <c r="G192" s="34">
        <v>10.95</v>
      </c>
    </row>
    <row r="193" spans="1:7">
      <c r="A193" s="10" t="s">
        <v>110</v>
      </c>
      <c r="B193" s="29">
        <v>12.84</v>
      </c>
      <c r="C193" s="26">
        <f>B193*180</f>
        <v>2311.1999999999998</v>
      </c>
      <c r="D193" s="27">
        <f t="shared" si="28"/>
        <v>1848.96</v>
      </c>
      <c r="E193" s="25">
        <v>6.4040429999999997</v>
      </c>
      <c r="F193" s="34">
        <v>396.19</v>
      </c>
      <c r="G193" s="34">
        <v>303.93</v>
      </c>
    </row>
    <row r="194" spans="1:7">
      <c r="A194" s="10" t="s">
        <v>326</v>
      </c>
      <c r="B194" s="29">
        <v>0</v>
      </c>
      <c r="C194" s="26">
        <f>B194*180</f>
        <v>0</v>
      </c>
      <c r="D194" s="27">
        <f t="shared" si="28"/>
        <v>0</v>
      </c>
      <c r="E194" s="25">
        <v>0.16105700000000001</v>
      </c>
      <c r="F194" s="34">
        <v>11</v>
      </c>
      <c r="G194" s="34">
        <v>3</v>
      </c>
    </row>
    <row r="195" spans="1:7">
      <c r="A195" s="10" t="s">
        <v>239</v>
      </c>
      <c r="B195" s="29">
        <v>2.56</v>
      </c>
      <c r="C195" s="26">
        <f>B195*180</f>
        <v>460.8</v>
      </c>
      <c r="D195" s="27">
        <f t="shared" si="28"/>
        <v>368.64</v>
      </c>
      <c r="E195" s="25">
        <v>0.89445699999999995</v>
      </c>
      <c r="F195" s="34">
        <v>66.45</v>
      </c>
      <c r="G195" s="34">
        <v>50.080000000000005</v>
      </c>
    </row>
    <row r="196" spans="1:7">
      <c r="A196" s="10" t="s">
        <v>379</v>
      </c>
      <c r="B196" s="29">
        <v>0</v>
      </c>
      <c r="C196" s="26">
        <f t="shared" ref="C196" si="30">B196*180</f>
        <v>0</v>
      </c>
      <c r="D196" s="27">
        <f t="shared" ref="D196" si="31">C196*80/100</f>
        <v>0</v>
      </c>
      <c r="E196" s="25">
        <v>6.794299999999999E-2</v>
      </c>
      <c r="F196" s="34">
        <v>2.62</v>
      </c>
      <c r="G196" s="34">
        <v>1.8</v>
      </c>
    </row>
    <row r="197" spans="1:7">
      <c r="A197" s="10" t="s">
        <v>247</v>
      </c>
      <c r="B197" s="29">
        <v>0.24</v>
      </c>
      <c r="C197" s="26">
        <f>B197*180</f>
        <v>43.199999999999996</v>
      </c>
      <c r="D197" s="27">
        <f t="shared" si="28"/>
        <v>34.559999999999995</v>
      </c>
      <c r="E197" s="25">
        <v>0.24160000000000001</v>
      </c>
      <c r="F197" s="34">
        <v>8.5</v>
      </c>
      <c r="G197" s="34">
        <v>6.8</v>
      </c>
    </row>
    <row r="198" spans="1:7">
      <c r="A198" s="10" t="s">
        <v>174</v>
      </c>
      <c r="B198" s="29">
        <v>5.21</v>
      </c>
      <c r="C198" s="26">
        <f>B198*180</f>
        <v>937.8</v>
      </c>
      <c r="D198" s="27">
        <f t="shared" si="28"/>
        <v>750.24</v>
      </c>
      <c r="E198" s="25">
        <v>1.8717999999999999</v>
      </c>
      <c r="F198" s="34">
        <v>125.1</v>
      </c>
      <c r="G198" s="34">
        <v>91.11</v>
      </c>
    </row>
    <row r="199" spans="1:7">
      <c r="A199" s="10" t="s">
        <v>167</v>
      </c>
      <c r="B199" s="29">
        <v>0</v>
      </c>
      <c r="C199" s="26">
        <f t="shared" ref="C199:C206" si="32">B199*180</f>
        <v>0</v>
      </c>
      <c r="D199" s="27">
        <f t="shared" si="28"/>
        <v>0</v>
      </c>
      <c r="E199" s="25">
        <v>1.4907999999999999</v>
      </c>
      <c r="F199" s="34">
        <v>86.16</v>
      </c>
      <c r="G199" s="34">
        <v>66.53</v>
      </c>
    </row>
    <row r="200" spans="1:7">
      <c r="A200" s="10" t="s">
        <v>118</v>
      </c>
      <c r="B200" s="29">
        <v>7.0000000000000007E-2</v>
      </c>
      <c r="C200" s="26">
        <f t="shared" si="32"/>
        <v>12.600000000000001</v>
      </c>
      <c r="D200" s="27">
        <f t="shared" si="28"/>
        <v>10.080000000000002</v>
      </c>
      <c r="E200" s="25">
        <v>2.7934000000000001</v>
      </c>
      <c r="F200" s="34">
        <v>237.25</v>
      </c>
      <c r="G200" s="34">
        <v>183.13</v>
      </c>
    </row>
    <row r="201" spans="1:7">
      <c r="A201" s="10" t="s">
        <v>351</v>
      </c>
      <c r="B201" s="29">
        <v>0</v>
      </c>
      <c r="C201" s="26">
        <f t="shared" ref="C201" si="33">B201*180</f>
        <v>0</v>
      </c>
      <c r="D201" s="27">
        <f t="shared" si="28"/>
        <v>0</v>
      </c>
      <c r="E201" s="25">
        <v>0</v>
      </c>
      <c r="F201" s="34">
        <v>0</v>
      </c>
      <c r="G201" s="34">
        <v>0</v>
      </c>
    </row>
    <row r="202" spans="1:7">
      <c r="A202" s="10" t="s">
        <v>327</v>
      </c>
      <c r="B202" s="29">
        <v>1.35</v>
      </c>
      <c r="C202" s="26">
        <f t="shared" ref="C202" si="34">B202*180</f>
        <v>243.00000000000003</v>
      </c>
      <c r="D202" s="27">
        <f t="shared" si="28"/>
        <v>194.40000000000003</v>
      </c>
      <c r="E202" s="25">
        <v>0.1237</v>
      </c>
      <c r="F202" s="34">
        <v>12</v>
      </c>
      <c r="G202" s="34">
        <v>9.6</v>
      </c>
    </row>
    <row r="203" spans="1:7">
      <c r="A203" s="10" t="s">
        <v>165</v>
      </c>
      <c r="B203" s="29">
        <v>0.03</v>
      </c>
      <c r="C203" s="26">
        <f t="shared" si="32"/>
        <v>5.3999999999999995</v>
      </c>
      <c r="D203" s="27">
        <f t="shared" si="28"/>
        <v>4.3199999999999994</v>
      </c>
      <c r="E203" s="25">
        <v>1.8771080000000002</v>
      </c>
      <c r="F203" s="34">
        <v>254.91</v>
      </c>
      <c r="G203" s="34">
        <v>195.57</v>
      </c>
    </row>
    <row r="204" spans="1:7">
      <c r="A204" s="10" t="s">
        <v>241</v>
      </c>
      <c r="B204" s="29">
        <v>0</v>
      </c>
      <c r="C204" s="26">
        <f t="shared" si="32"/>
        <v>0</v>
      </c>
      <c r="D204" s="27">
        <f t="shared" si="28"/>
        <v>0</v>
      </c>
      <c r="E204" s="25">
        <v>3.6091999999999999E-2</v>
      </c>
      <c r="F204" s="34">
        <v>38</v>
      </c>
      <c r="G204" s="34">
        <v>29.24</v>
      </c>
    </row>
    <row r="205" spans="1:7">
      <c r="A205" s="10" t="s">
        <v>175</v>
      </c>
      <c r="B205" s="29">
        <v>0</v>
      </c>
      <c r="C205" s="26">
        <f t="shared" si="32"/>
        <v>0</v>
      </c>
      <c r="D205" s="27">
        <f t="shared" si="28"/>
        <v>0</v>
      </c>
      <c r="E205" s="25">
        <v>0.48391699999999999</v>
      </c>
      <c r="F205" s="34">
        <v>41.1</v>
      </c>
      <c r="G205" s="34">
        <v>29.8</v>
      </c>
    </row>
    <row r="206" spans="1:7">
      <c r="A206" s="10" t="s">
        <v>176</v>
      </c>
      <c r="B206" s="29">
        <v>0</v>
      </c>
      <c r="C206" s="26">
        <f t="shared" si="32"/>
        <v>0</v>
      </c>
      <c r="D206" s="27">
        <f t="shared" si="28"/>
        <v>0</v>
      </c>
      <c r="E206" s="25">
        <v>0.34058299999999997</v>
      </c>
      <c r="F206" s="34">
        <v>29.13</v>
      </c>
      <c r="G206" s="34">
        <v>21.02</v>
      </c>
    </row>
    <row r="207" spans="1:7">
      <c r="A207" s="10" t="s">
        <v>213</v>
      </c>
      <c r="B207" s="29">
        <v>0.86</v>
      </c>
      <c r="C207" s="26">
        <f t="shared" ref="C207:C213" si="35">B207*180</f>
        <v>154.80000000000001</v>
      </c>
      <c r="D207" s="27">
        <f t="shared" si="28"/>
        <v>123.84</v>
      </c>
      <c r="E207" s="25">
        <v>0.13469999999999999</v>
      </c>
      <c r="F207" s="34">
        <v>32</v>
      </c>
      <c r="G207" s="34">
        <v>25.6</v>
      </c>
    </row>
    <row r="208" spans="1:7">
      <c r="A208" s="10" t="s">
        <v>169</v>
      </c>
      <c r="B208" s="29">
        <v>6.95</v>
      </c>
      <c r="C208" s="26">
        <f t="shared" si="35"/>
        <v>1251</v>
      </c>
      <c r="D208" s="27">
        <f t="shared" si="28"/>
        <v>1000.8</v>
      </c>
      <c r="E208" s="25">
        <v>1.4279999999999999</v>
      </c>
      <c r="F208" s="34">
        <v>147.84</v>
      </c>
      <c r="G208" s="34">
        <v>117.57</v>
      </c>
    </row>
    <row r="209" spans="1:7">
      <c r="A209" s="10" t="s">
        <v>328</v>
      </c>
      <c r="B209" s="29">
        <v>0</v>
      </c>
      <c r="C209" s="26">
        <f t="shared" si="35"/>
        <v>0</v>
      </c>
      <c r="D209" s="27">
        <f t="shared" si="28"/>
        <v>0</v>
      </c>
      <c r="E209" s="25">
        <v>0.25769999999999998</v>
      </c>
      <c r="F209" s="34">
        <v>3.85</v>
      </c>
      <c r="G209" s="34">
        <v>2.2200000000000002</v>
      </c>
    </row>
    <row r="210" spans="1:7">
      <c r="A210" s="10" t="s">
        <v>359</v>
      </c>
      <c r="B210" s="29">
        <v>4.8899999999999997</v>
      </c>
      <c r="C210" s="26">
        <f t="shared" si="35"/>
        <v>880.19999999999993</v>
      </c>
      <c r="D210" s="27">
        <f t="shared" si="28"/>
        <v>704.16</v>
      </c>
      <c r="E210" s="25">
        <v>0.3861</v>
      </c>
      <c r="F210" s="34">
        <v>12.88</v>
      </c>
      <c r="G210" s="34">
        <v>10.3</v>
      </c>
    </row>
    <row r="211" spans="1:7">
      <c r="A211" s="10" t="s">
        <v>214</v>
      </c>
      <c r="B211" s="29">
        <v>5.96</v>
      </c>
      <c r="C211" s="26">
        <f t="shared" si="35"/>
        <v>1072.8</v>
      </c>
      <c r="D211" s="27">
        <f t="shared" si="28"/>
        <v>858.24</v>
      </c>
      <c r="E211" s="25">
        <v>5.9700000000000003E-2</v>
      </c>
      <c r="F211" s="34">
        <v>6.6</v>
      </c>
      <c r="G211" s="34">
        <v>5.28</v>
      </c>
    </row>
    <row r="212" spans="1:7">
      <c r="A212" s="10" t="s">
        <v>177</v>
      </c>
      <c r="B212" s="29">
        <v>0</v>
      </c>
      <c r="C212" s="26">
        <f t="shared" si="35"/>
        <v>0</v>
      </c>
      <c r="D212" s="27">
        <f t="shared" si="28"/>
        <v>0</v>
      </c>
      <c r="E212" s="25">
        <v>3.27E-2</v>
      </c>
      <c r="F212" s="34">
        <v>5.0999999999999996</v>
      </c>
      <c r="G212" s="34">
        <v>3</v>
      </c>
    </row>
    <row r="213" spans="1:7">
      <c r="A213" s="10" t="s">
        <v>111</v>
      </c>
      <c r="B213" s="29">
        <v>5.69</v>
      </c>
      <c r="C213" s="26">
        <f t="shared" si="35"/>
        <v>1024.2</v>
      </c>
      <c r="D213" s="27">
        <f t="shared" si="28"/>
        <v>819.36</v>
      </c>
      <c r="E213" s="25">
        <v>8.7499999999999994E-2</v>
      </c>
      <c r="F213" s="34">
        <v>13</v>
      </c>
      <c r="G213" s="34">
        <v>7.78</v>
      </c>
    </row>
    <row r="214" spans="1:7">
      <c r="A214" s="10" t="s">
        <v>179</v>
      </c>
      <c r="B214" s="29">
        <v>1.01</v>
      </c>
      <c r="C214" s="26">
        <f t="shared" ref="C214" si="36">B214*180</f>
        <v>181.8</v>
      </c>
      <c r="D214" s="27">
        <f t="shared" si="28"/>
        <v>145.44</v>
      </c>
      <c r="E214" s="25">
        <v>0.40670000000000001</v>
      </c>
      <c r="F214" s="34">
        <v>28.66</v>
      </c>
      <c r="G214" s="34">
        <v>20</v>
      </c>
    </row>
    <row r="215" spans="1:7">
      <c r="A215" s="10" t="s">
        <v>156</v>
      </c>
      <c r="B215" s="29">
        <v>0</v>
      </c>
      <c r="C215" s="26">
        <f>B215*190</f>
        <v>0</v>
      </c>
      <c r="D215" s="27">
        <f t="shared" si="28"/>
        <v>0</v>
      </c>
      <c r="E215" s="25">
        <v>1.909114</v>
      </c>
      <c r="F215" s="34">
        <v>1025.1299999999999</v>
      </c>
      <c r="G215" s="34">
        <v>815.93</v>
      </c>
    </row>
    <row r="216" spans="1:7">
      <c r="A216" s="10" t="s">
        <v>155</v>
      </c>
      <c r="B216" s="29">
        <v>0</v>
      </c>
      <c r="C216" s="26">
        <f>B216*190</f>
        <v>0</v>
      </c>
      <c r="D216" s="27">
        <f t="shared" si="28"/>
        <v>0</v>
      </c>
      <c r="E216" s="25">
        <v>2.0596860000000001</v>
      </c>
      <c r="F216" s="34">
        <v>315.91000000000003</v>
      </c>
      <c r="G216" s="34">
        <v>244.27</v>
      </c>
    </row>
    <row r="217" spans="1:7">
      <c r="A217" s="10" t="s">
        <v>180</v>
      </c>
      <c r="B217" s="29">
        <v>0.02</v>
      </c>
      <c r="C217" s="26">
        <f>B217*180</f>
        <v>3.6</v>
      </c>
      <c r="D217" s="27">
        <f t="shared" si="28"/>
        <v>2.88</v>
      </c>
      <c r="E217" s="25">
        <v>2.0402</v>
      </c>
      <c r="F217" s="34">
        <v>126.09</v>
      </c>
      <c r="G217" s="34">
        <v>94.62</v>
      </c>
    </row>
    <row r="218" spans="1:7">
      <c r="A218" s="10" t="s">
        <v>243</v>
      </c>
      <c r="B218" s="29">
        <v>0.06</v>
      </c>
      <c r="C218" s="26">
        <f t="shared" ref="C218" si="37">B218*180</f>
        <v>10.799999999999999</v>
      </c>
      <c r="D218" s="27">
        <f t="shared" si="28"/>
        <v>8.6399999999999988</v>
      </c>
      <c r="E218" s="25">
        <v>0.3604</v>
      </c>
      <c r="F218" s="34">
        <v>31</v>
      </c>
      <c r="G218" s="34">
        <v>22.62</v>
      </c>
    </row>
    <row r="219" spans="1:7">
      <c r="A219" s="10" t="s">
        <v>360</v>
      </c>
      <c r="B219" s="29">
        <v>2.27</v>
      </c>
      <c r="C219" s="26">
        <f t="shared" ref="C219" si="38">B219*180</f>
        <v>408.6</v>
      </c>
      <c r="D219" s="27">
        <f t="shared" si="28"/>
        <v>326.88</v>
      </c>
      <c r="E219" s="25">
        <v>0.27179999999999999</v>
      </c>
      <c r="F219" s="34">
        <v>20.92</v>
      </c>
      <c r="G219" s="34">
        <v>16.739999999999998</v>
      </c>
    </row>
    <row r="220" spans="1:7">
      <c r="A220" s="10" t="s">
        <v>225</v>
      </c>
      <c r="B220" s="29">
        <v>1.94</v>
      </c>
      <c r="C220" s="26">
        <f t="shared" ref="C220" si="39">B220*180</f>
        <v>349.2</v>
      </c>
      <c r="D220" s="27">
        <f t="shared" si="28"/>
        <v>279.36</v>
      </c>
      <c r="E220" s="25">
        <v>4.3799999999999999E-2</v>
      </c>
      <c r="F220" s="34">
        <v>4.2</v>
      </c>
      <c r="G220" s="34">
        <v>2.85</v>
      </c>
    </row>
    <row r="221" spans="1:7">
      <c r="A221" s="10" t="s">
        <v>361</v>
      </c>
      <c r="B221" s="29">
        <v>1.03</v>
      </c>
      <c r="C221" s="26">
        <f t="shared" ref="C221" si="40">B221*180</f>
        <v>185.4</v>
      </c>
      <c r="D221" s="27">
        <f t="shared" si="28"/>
        <v>148.32</v>
      </c>
      <c r="E221" s="25">
        <v>0</v>
      </c>
      <c r="F221" s="34">
        <v>0</v>
      </c>
      <c r="G221" s="34">
        <v>0</v>
      </c>
    </row>
    <row r="222" spans="1:7">
      <c r="A222" s="10" t="s">
        <v>362</v>
      </c>
      <c r="B222" s="29">
        <v>2.1</v>
      </c>
      <c r="C222" s="26">
        <f t="shared" ref="C222" si="41">B222*180</f>
        <v>378</v>
      </c>
      <c r="D222" s="27">
        <f t="shared" si="28"/>
        <v>302.39999999999998</v>
      </c>
      <c r="E222" s="25">
        <v>5.4300000000000001E-2</v>
      </c>
      <c r="F222" s="34">
        <v>4.66</v>
      </c>
      <c r="G222" s="34">
        <v>3.73</v>
      </c>
    </row>
    <row r="223" spans="1:7">
      <c r="A223" s="10" t="s">
        <v>217</v>
      </c>
      <c r="B223" s="29">
        <v>0.44</v>
      </c>
      <c r="C223" s="26">
        <f>B223*180</f>
        <v>79.2</v>
      </c>
      <c r="D223" s="27">
        <f t="shared" si="28"/>
        <v>63.36</v>
      </c>
      <c r="E223" s="25">
        <v>0.3251</v>
      </c>
      <c r="F223" s="34">
        <v>20</v>
      </c>
      <c r="G223" s="34">
        <v>13.49</v>
      </c>
    </row>
    <row r="224" spans="1:7">
      <c r="A224" s="10" t="s">
        <v>80</v>
      </c>
      <c r="B224" s="29">
        <v>0.21</v>
      </c>
      <c r="C224" s="26">
        <f>B224*180</f>
        <v>37.799999999999997</v>
      </c>
      <c r="D224" s="27">
        <f t="shared" si="28"/>
        <v>30.24</v>
      </c>
      <c r="E224" s="25">
        <v>5.0022000000000002</v>
      </c>
      <c r="F224" s="34">
        <v>867.11</v>
      </c>
      <c r="G224" s="34">
        <v>675.41</v>
      </c>
    </row>
    <row r="225" spans="1:7">
      <c r="A225" s="10" t="s">
        <v>352</v>
      </c>
      <c r="B225" s="29">
        <v>0</v>
      </c>
      <c r="C225" s="26">
        <f>B225*180</f>
        <v>0</v>
      </c>
      <c r="D225" s="27">
        <f t="shared" si="28"/>
        <v>0</v>
      </c>
      <c r="E225" s="25">
        <v>0.2447</v>
      </c>
      <c r="F225" s="34">
        <v>20.58</v>
      </c>
      <c r="G225" s="34">
        <v>16.46</v>
      </c>
    </row>
    <row r="226" spans="1:7">
      <c r="A226" s="10" t="s">
        <v>353</v>
      </c>
      <c r="B226" s="29">
        <v>0</v>
      </c>
      <c r="C226" s="26">
        <f>B226*180</f>
        <v>0</v>
      </c>
      <c r="D226" s="27">
        <f t="shared" si="28"/>
        <v>0</v>
      </c>
      <c r="E226" s="25">
        <v>0.2225</v>
      </c>
      <c r="F226" s="34">
        <v>19</v>
      </c>
      <c r="G226" s="34">
        <v>12.99</v>
      </c>
    </row>
    <row r="227" spans="1:7">
      <c r="A227" s="10" t="s">
        <v>363</v>
      </c>
      <c r="B227" s="29">
        <v>1.97</v>
      </c>
      <c r="C227" s="26">
        <f>B227*180</f>
        <v>354.6</v>
      </c>
      <c r="D227" s="27">
        <f t="shared" si="28"/>
        <v>283.68</v>
      </c>
      <c r="E227" s="25">
        <v>0</v>
      </c>
      <c r="F227" s="34">
        <v>0</v>
      </c>
      <c r="G227" s="34">
        <v>0</v>
      </c>
    </row>
    <row r="228" spans="1:7">
      <c r="A228" s="10" t="s">
        <v>157</v>
      </c>
      <c r="B228" s="29">
        <v>10.55</v>
      </c>
      <c r="C228" s="26">
        <f>B228*190</f>
        <v>2004.5000000000002</v>
      </c>
      <c r="D228" s="27">
        <f t="shared" si="28"/>
        <v>1603.6000000000004</v>
      </c>
      <c r="E228" s="25">
        <v>6.6311</v>
      </c>
      <c r="F228" s="34">
        <v>897.93</v>
      </c>
      <c r="G228" s="34">
        <v>696.83999999999992</v>
      </c>
    </row>
    <row r="229" spans="1:7">
      <c r="A229" s="10" t="s">
        <v>354</v>
      </c>
      <c r="B229" s="29">
        <v>0</v>
      </c>
      <c r="C229" s="26">
        <f>B229*190</f>
        <v>0</v>
      </c>
      <c r="D229" s="27">
        <f t="shared" si="28"/>
        <v>0</v>
      </c>
      <c r="E229" s="25">
        <v>0</v>
      </c>
      <c r="F229" s="34">
        <v>0</v>
      </c>
      <c r="G229" s="34">
        <v>0</v>
      </c>
    </row>
    <row r="230" spans="1:7">
      <c r="A230" s="10" t="s">
        <v>251</v>
      </c>
      <c r="B230" s="29">
        <v>0.1</v>
      </c>
      <c r="C230" s="26">
        <f>B230*180</f>
        <v>18</v>
      </c>
      <c r="D230" s="27">
        <f t="shared" si="28"/>
        <v>14.4</v>
      </c>
      <c r="E230" s="25">
        <v>2.4983</v>
      </c>
      <c r="F230" s="34">
        <v>212.51</v>
      </c>
      <c r="G230" s="34">
        <v>159.07</v>
      </c>
    </row>
    <row r="231" spans="1:7">
      <c r="A231" s="10" t="s">
        <v>181</v>
      </c>
      <c r="B231" s="29">
        <v>28.17</v>
      </c>
      <c r="C231" s="26">
        <f>B231*180</f>
        <v>5070.6000000000004</v>
      </c>
      <c r="D231" s="27">
        <f t="shared" si="28"/>
        <v>4056.48</v>
      </c>
      <c r="E231" s="25">
        <v>3.2282999999999999</v>
      </c>
      <c r="F231" s="34">
        <v>319.81</v>
      </c>
      <c r="G231" s="34">
        <v>241.62</v>
      </c>
    </row>
    <row r="232" spans="1:7">
      <c r="A232" s="41" t="s">
        <v>244</v>
      </c>
      <c r="B232" s="21">
        <v>0</v>
      </c>
      <c r="C232" s="26">
        <f>B232*180</f>
        <v>0</v>
      </c>
      <c r="D232" s="27">
        <f t="shared" si="28"/>
        <v>0</v>
      </c>
      <c r="E232" s="25">
        <v>0.5121</v>
      </c>
      <c r="F232" s="34">
        <v>56.48</v>
      </c>
      <c r="G232" s="34">
        <v>42.2</v>
      </c>
    </row>
    <row r="233" spans="1:7">
      <c r="A233" s="42" t="s">
        <v>171</v>
      </c>
      <c r="B233" s="15">
        <f>SUM(B190:B232)</f>
        <v>98.51</v>
      </c>
      <c r="C233" s="16">
        <f>SUM(C190:C232)</f>
        <v>17837.300000000003</v>
      </c>
      <c r="D233" s="17">
        <f>SUM(D190:D232)</f>
        <v>14269.84</v>
      </c>
      <c r="E233" s="15">
        <f>SUM(E190:E232)</f>
        <v>46.631399999999985</v>
      </c>
      <c r="F233" s="16">
        <f t="shared" ref="F233:G233" si="42">SUM(F190:F232)</f>
        <v>5598.0800000000008</v>
      </c>
      <c r="G233" s="16">
        <f t="shared" si="42"/>
        <v>4314.1699999999992</v>
      </c>
    </row>
    <row r="234" spans="1:7" s="2" customFormat="1">
      <c r="A234" s="10" t="s">
        <v>270</v>
      </c>
      <c r="B234" s="29">
        <v>0</v>
      </c>
      <c r="C234" s="26">
        <f>B234*195</f>
        <v>0</v>
      </c>
      <c r="D234" s="27">
        <f t="shared" ref="D234:D262" si="43">C234*80/100</f>
        <v>0</v>
      </c>
      <c r="E234" s="46">
        <v>0</v>
      </c>
      <c r="F234" s="34">
        <v>358.36</v>
      </c>
      <c r="G234" s="34">
        <v>286.68</v>
      </c>
    </row>
    <row r="235" spans="1:7">
      <c r="A235" s="10" t="s">
        <v>271</v>
      </c>
      <c r="B235" s="29">
        <v>0</v>
      </c>
      <c r="C235" s="26">
        <f t="shared" ref="C235:C245" si="44">B235*195</f>
        <v>0</v>
      </c>
      <c r="D235" s="27">
        <f t="shared" si="43"/>
        <v>0</v>
      </c>
      <c r="E235" s="46">
        <v>0</v>
      </c>
      <c r="F235" s="34">
        <v>49</v>
      </c>
      <c r="G235" s="34">
        <v>39</v>
      </c>
    </row>
    <row r="236" spans="1:7">
      <c r="A236" s="10" t="s">
        <v>272</v>
      </c>
      <c r="B236" s="29">
        <v>0</v>
      </c>
      <c r="C236" s="26">
        <f t="shared" si="44"/>
        <v>0</v>
      </c>
      <c r="D236" s="27">
        <f t="shared" si="43"/>
        <v>0</v>
      </c>
      <c r="E236" s="46">
        <v>0</v>
      </c>
      <c r="F236" s="34">
        <v>1295.71</v>
      </c>
      <c r="G236" s="34">
        <v>1036.5999999999999</v>
      </c>
    </row>
    <row r="237" spans="1:7">
      <c r="A237" s="10" t="s">
        <v>304</v>
      </c>
      <c r="B237" s="29">
        <v>0</v>
      </c>
      <c r="C237" s="26">
        <f t="shared" ref="C237" si="45">B237*195</f>
        <v>0</v>
      </c>
      <c r="D237" s="27">
        <f t="shared" ref="D237" si="46">C237*80/100</f>
        <v>0</v>
      </c>
      <c r="E237" s="46">
        <v>0</v>
      </c>
      <c r="F237" s="34">
        <v>0</v>
      </c>
      <c r="G237" s="34">
        <v>0</v>
      </c>
    </row>
    <row r="238" spans="1:7">
      <c r="A238" s="10" t="s">
        <v>273</v>
      </c>
      <c r="B238" s="29">
        <v>0</v>
      </c>
      <c r="C238" s="26">
        <f t="shared" si="44"/>
        <v>0</v>
      </c>
      <c r="D238" s="27">
        <f t="shared" si="43"/>
        <v>0</v>
      </c>
      <c r="E238" s="46">
        <v>0</v>
      </c>
      <c r="F238" s="34">
        <v>34.9</v>
      </c>
      <c r="G238" s="34">
        <v>27.91</v>
      </c>
    </row>
    <row r="239" spans="1:7">
      <c r="A239" s="10" t="s">
        <v>381</v>
      </c>
      <c r="B239" s="29">
        <v>0</v>
      </c>
      <c r="C239" s="26">
        <f t="shared" ref="C239" si="47">B239*195</f>
        <v>0</v>
      </c>
      <c r="D239" s="27">
        <f t="shared" ref="D239" si="48">C239*80/100</f>
        <v>0</v>
      </c>
      <c r="E239" s="46">
        <v>0</v>
      </c>
      <c r="F239" s="46">
        <v>14.92</v>
      </c>
      <c r="G239" s="46">
        <v>11.93</v>
      </c>
    </row>
    <row r="240" spans="1:7">
      <c r="A240" s="10" t="s">
        <v>274</v>
      </c>
      <c r="B240" s="29">
        <v>0</v>
      </c>
      <c r="C240" s="26">
        <f t="shared" si="44"/>
        <v>0</v>
      </c>
      <c r="D240" s="27">
        <f t="shared" si="43"/>
        <v>0</v>
      </c>
      <c r="E240" s="46">
        <v>0.13300000000000001</v>
      </c>
      <c r="F240" s="34">
        <v>75.760000000000005</v>
      </c>
      <c r="G240" s="34">
        <v>60.61</v>
      </c>
    </row>
    <row r="241" spans="1:7">
      <c r="A241" s="10" t="s">
        <v>275</v>
      </c>
      <c r="B241" s="29">
        <v>0</v>
      </c>
      <c r="C241" s="26">
        <f>B241*195</f>
        <v>0</v>
      </c>
      <c r="D241" s="27">
        <f>C241*80/100</f>
        <v>0</v>
      </c>
      <c r="E241" s="29">
        <v>0</v>
      </c>
      <c r="F241" s="26">
        <v>0</v>
      </c>
      <c r="G241" s="26">
        <v>0</v>
      </c>
    </row>
    <row r="242" spans="1:7">
      <c r="A242" s="10" t="s">
        <v>276</v>
      </c>
      <c r="B242" s="29">
        <v>0</v>
      </c>
      <c r="C242" s="26">
        <f t="shared" si="44"/>
        <v>0</v>
      </c>
      <c r="D242" s="27">
        <f t="shared" si="43"/>
        <v>0</v>
      </c>
      <c r="E242" s="46">
        <v>0</v>
      </c>
      <c r="F242" s="34">
        <v>19.079999999999998</v>
      </c>
      <c r="G242" s="34">
        <v>15.26</v>
      </c>
    </row>
    <row r="243" spans="1:7">
      <c r="A243" s="10" t="s">
        <v>277</v>
      </c>
      <c r="B243" s="29">
        <v>0</v>
      </c>
      <c r="C243" s="26">
        <f t="shared" si="44"/>
        <v>0</v>
      </c>
      <c r="D243" s="27">
        <f t="shared" si="43"/>
        <v>0</v>
      </c>
      <c r="E243" s="46">
        <v>0</v>
      </c>
      <c r="F243" s="34">
        <v>25.72</v>
      </c>
      <c r="G243" s="34">
        <v>20.57</v>
      </c>
    </row>
    <row r="244" spans="1:7">
      <c r="A244" s="10" t="s">
        <v>278</v>
      </c>
      <c r="B244" s="29">
        <v>0</v>
      </c>
      <c r="C244" s="26">
        <f t="shared" si="44"/>
        <v>0</v>
      </c>
      <c r="D244" s="27">
        <f t="shared" si="43"/>
        <v>0</v>
      </c>
      <c r="E244" s="46">
        <v>0</v>
      </c>
      <c r="F244" s="34">
        <v>0</v>
      </c>
      <c r="G244" s="34">
        <v>0</v>
      </c>
    </row>
    <row r="245" spans="1:7">
      <c r="A245" s="10" t="s">
        <v>279</v>
      </c>
      <c r="B245" s="29">
        <v>0</v>
      </c>
      <c r="C245" s="26">
        <f t="shared" si="44"/>
        <v>0</v>
      </c>
      <c r="D245" s="27">
        <f t="shared" si="43"/>
        <v>0</v>
      </c>
      <c r="E245" s="29">
        <v>0</v>
      </c>
      <c r="F245" s="26">
        <v>0</v>
      </c>
      <c r="G245" s="26">
        <v>0</v>
      </c>
    </row>
    <row r="246" spans="1:7">
      <c r="A246" s="10" t="s">
        <v>280</v>
      </c>
      <c r="B246" s="29">
        <v>0</v>
      </c>
      <c r="C246" s="26">
        <f>B246*195</f>
        <v>0</v>
      </c>
      <c r="D246" s="27">
        <f>C246*80/100</f>
        <v>0</v>
      </c>
      <c r="E246" s="46">
        <v>0</v>
      </c>
      <c r="F246" s="26">
        <v>0</v>
      </c>
      <c r="G246" s="26">
        <v>0</v>
      </c>
    </row>
    <row r="247" spans="1:7">
      <c r="A247" s="10" t="s">
        <v>281</v>
      </c>
      <c r="B247" s="29">
        <v>0</v>
      </c>
      <c r="C247" s="26">
        <f>B247*195</f>
        <v>0</v>
      </c>
      <c r="D247" s="27">
        <f>C247*80/100</f>
        <v>0</v>
      </c>
      <c r="E247" s="47">
        <v>0</v>
      </c>
      <c r="F247" s="25">
        <v>0.96</v>
      </c>
      <c r="G247" s="25">
        <v>0.77</v>
      </c>
    </row>
    <row r="248" spans="1:7">
      <c r="A248" s="10" t="s">
        <v>282</v>
      </c>
      <c r="B248" s="29">
        <v>0</v>
      </c>
      <c r="C248" s="26">
        <f>B248*230</f>
        <v>0</v>
      </c>
      <c r="D248" s="27">
        <f t="shared" si="43"/>
        <v>0</v>
      </c>
      <c r="E248" s="46">
        <v>0.17879999999999999</v>
      </c>
      <c r="F248" s="34">
        <v>35.47</v>
      </c>
      <c r="G248" s="34">
        <v>28.38</v>
      </c>
    </row>
    <row r="249" spans="1:7">
      <c r="A249" s="10" t="s">
        <v>283</v>
      </c>
      <c r="B249" s="29">
        <v>0</v>
      </c>
      <c r="C249" s="26">
        <f>B249*120</f>
        <v>0</v>
      </c>
      <c r="D249" s="27">
        <v>0</v>
      </c>
      <c r="E249" s="46">
        <v>0.17349999999999999</v>
      </c>
      <c r="F249" s="34">
        <v>7.69</v>
      </c>
      <c r="G249" s="34">
        <v>6.15</v>
      </c>
    </row>
    <row r="250" spans="1:7">
      <c r="A250" s="10" t="s">
        <v>284</v>
      </c>
      <c r="B250" s="29">
        <v>0</v>
      </c>
      <c r="C250" s="26">
        <f t="shared" ref="C250" si="49">B250*230</f>
        <v>0</v>
      </c>
      <c r="D250" s="27">
        <f t="shared" si="43"/>
        <v>0</v>
      </c>
      <c r="E250" s="46">
        <v>0.53169999999999995</v>
      </c>
      <c r="F250" s="34">
        <v>83.09</v>
      </c>
      <c r="G250" s="34">
        <v>66.47</v>
      </c>
    </row>
    <row r="251" spans="1:7">
      <c r="A251" s="10" t="s">
        <v>285</v>
      </c>
      <c r="B251" s="29">
        <v>0</v>
      </c>
      <c r="C251" s="26">
        <f t="shared" ref="C251:C259" si="50">B251*195</f>
        <v>0</v>
      </c>
      <c r="D251" s="27">
        <f t="shared" si="43"/>
        <v>0</v>
      </c>
      <c r="E251" s="46">
        <v>0.43230000000000002</v>
      </c>
      <c r="F251" s="34">
        <v>3168.21</v>
      </c>
      <c r="G251" s="34">
        <v>2534.63</v>
      </c>
    </row>
    <row r="252" spans="1:7">
      <c r="A252" s="10" t="s">
        <v>286</v>
      </c>
      <c r="B252" s="29">
        <v>0</v>
      </c>
      <c r="C252" s="26">
        <f t="shared" si="50"/>
        <v>0</v>
      </c>
      <c r="D252" s="27">
        <f t="shared" si="43"/>
        <v>0</v>
      </c>
      <c r="E252" s="46">
        <v>0</v>
      </c>
      <c r="F252" s="34">
        <v>32.42</v>
      </c>
      <c r="G252" s="34">
        <v>25.93</v>
      </c>
    </row>
    <row r="253" spans="1:7">
      <c r="A253" s="10" t="s">
        <v>287</v>
      </c>
      <c r="B253" s="29">
        <v>0</v>
      </c>
      <c r="C253" s="26">
        <f t="shared" ref="C253" si="51">B253*195</f>
        <v>0</v>
      </c>
      <c r="D253" s="27">
        <f t="shared" ref="D253" si="52">C253*80/100</f>
        <v>0</v>
      </c>
      <c r="E253" s="29">
        <v>0</v>
      </c>
      <c r="F253" s="26">
        <v>0</v>
      </c>
      <c r="G253" s="26">
        <v>0</v>
      </c>
    </row>
    <row r="254" spans="1:7">
      <c r="A254" s="10" t="s">
        <v>288</v>
      </c>
      <c r="B254" s="29">
        <v>0</v>
      </c>
      <c r="C254" s="26">
        <f t="shared" si="50"/>
        <v>0</v>
      </c>
      <c r="D254" s="27">
        <f t="shared" si="43"/>
        <v>0</v>
      </c>
      <c r="E254" s="29">
        <v>0</v>
      </c>
      <c r="F254" s="26">
        <v>0</v>
      </c>
      <c r="G254" s="26">
        <v>0</v>
      </c>
    </row>
    <row r="255" spans="1:7">
      <c r="A255" s="10" t="s">
        <v>289</v>
      </c>
      <c r="B255" s="29">
        <v>0</v>
      </c>
      <c r="C255" s="26">
        <f t="shared" si="50"/>
        <v>0</v>
      </c>
      <c r="D255" s="27">
        <f t="shared" si="43"/>
        <v>0</v>
      </c>
      <c r="E255" s="46">
        <v>0</v>
      </c>
      <c r="F255" s="34">
        <v>0</v>
      </c>
      <c r="G255" s="34">
        <v>0</v>
      </c>
    </row>
    <row r="256" spans="1:7">
      <c r="A256" s="10" t="s">
        <v>290</v>
      </c>
      <c r="B256" s="29">
        <v>0</v>
      </c>
      <c r="C256" s="26">
        <f t="shared" si="50"/>
        <v>0</v>
      </c>
      <c r="D256" s="27">
        <f t="shared" si="43"/>
        <v>0</v>
      </c>
      <c r="E256" s="29">
        <v>0</v>
      </c>
      <c r="F256" s="26">
        <v>0</v>
      </c>
      <c r="G256" s="26">
        <v>0</v>
      </c>
    </row>
    <row r="257" spans="1:12">
      <c r="A257" s="10" t="s">
        <v>291</v>
      </c>
      <c r="B257" s="29">
        <v>0</v>
      </c>
      <c r="C257" s="26">
        <f t="shared" si="50"/>
        <v>0</v>
      </c>
      <c r="D257" s="27">
        <f t="shared" si="43"/>
        <v>0</v>
      </c>
      <c r="E257" s="46">
        <v>0</v>
      </c>
      <c r="F257" s="34">
        <v>0</v>
      </c>
      <c r="G257" s="34">
        <v>0</v>
      </c>
    </row>
    <row r="258" spans="1:12">
      <c r="A258" s="10" t="s">
        <v>292</v>
      </c>
      <c r="B258" s="29">
        <v>0</v>
      </c>
      <c r="C258" s="26">
        <f t="shared" si="50"/>
        <v>0</v>
      </c>
      <c r="D258" s="27">
        <f>C258*80/100</f>
        <v>0</v>
      </c>
      <c r="E258" s="29">
        <v>0</v>
      </c>
      <c r="F258" s="26">
        <v>0</v>
      </c>
      <c r="G258" s="26">
        <v>0</v>
      </c>
    </row>
    <row r="259" spans="1:12">
      <c r="A259" s="10" t="s">
        <v>293</v>
      </c>
      <c r="B259" s="29">
        <v>0</v>
      </c>
      <c r="C259" s="26">
        <f t="shared" si="50"/>
        <v>0</v>
      </c>
      <c r="D259" s="27">
        <f t="shared" si="43"/>
        <v>0</v>
      </c>
      <c r="E259" s="46">
        <v>0.1983</v>
      </c>
      <c r="F259" s="34">
        <v>204.82</v>
      </c>
      <c r="G259" s="34">
        <v>163.85</v>
      </c>
    </row>
    <row r="260" spans="1:12">
      <c r="A260" s="10" t="s">
        <v>294</v>
      </c>
      <c r="B260" s="29">
        <v>0</v>
      </c>
      <c r="C260" s="26">
        <f>B260*230</f>
        <v>0</v>
      </c>
      <c r="D260" s="27">
        <f>C260*80/100</f>
        <v>0</v>
      </c>
      <c r="E260" s="46">
        <v>0</v>
      </c>
      <c r="F260" s="34">
        <v>340.01</v>
      </c>
      <c r="G260" s="34">
        <v>272.04000000000002</v>
      </c>
    </row>
    <row r="261" spans="1:12">
      <c r="A261" s="10" t="s">
        <v>295</v>
      </c>
      <c r="B261" s="29">
        <v>0</v>
      </c>
      <c r="C261" s="26">
        <f>B261*195</f>
        <v>0</v>
      </c>
      <c r="D261" s="27">
        <f t="shared" si="43"/>
        <v>0</v>
      </c>
      <c r="E261" s="46">
        <v>0</v>
      </c>
      <c r="F261" s="34">
        <v>233.53</v>
      </c>
      <c r="G261" s="34">
        <v>186.82</v>
      </c>
    </row>
    <row r="262" spans="1:12">
      <c r="A262" s="41" t="s">
        <v>296</v>
      </c>
      <c r="B262" s="21">
        <v>0</v>
      </c>
      <c r="C262" s="22">
        <f>B262*195</f>
        <v>0</v>
      </c>
      <c r="D262" s="23">
        <f t="shared" si="43"/>
        <v>0</v>
      </c>
      <c r="E262" s="48">
        <v>0</v>
      </c>
      <c r="F262" s="49">
        <v>0</v>
      </c>
      <c r="G262" s="49">
        <v>0</v>
      </c>
    </row>
    <row r="263" spans="1:12">
      <c r="A263" s="10" t="s">
        <v>297</v>
      </c>
      <c r="B263" s="9">
        <f>SUM(B234:B262)</f>
        <v>0</v>
      </c>
      <c r="C263" s="11">
        <f t="shared" ref="C263:G263" si="53">SUM(C234:C262)</f>
        <v>0</v>
      </c>
      <c r="D263" s="12">
        <f t="shared" si="53"/>
        <v>0</v>
      </c>
      <c r="E263" s="9">
        <f t="shared" si="53"/>
        <v>1.6476</v>
      </c>
      <c r="F263" s="11">
        <f t="shared" si="53"/>
        <v>5979.6500000000005</v>
      </c>
      <c r="G263" s="11">
        <f t="shared" si="53"/>
        <v>4783.6000000000004</v>
      </c>
    </row>
    <row r="264" spans="1:12">
      <c r="A264" s="40" t="s">
        <v>170</v>
      </c>
      <c r="B264" s="15">
        <f>SUM(B263,B233)</f>
        <v>98.51</v>
      </c>
      <c r="C264" s="16">
        <f>C233+C263</f>
        <v>17837.300000000003</v>
      </c>
      <c r="D264" s="17">
        <f>D233+D263</f>
        <v>14269.84</v>
      </c>
      <c r="E264" s="15">
        <f>SUM(E233,E263)</f>
        <v>48.278999999999982</v>
      </c>
      <c r="F264" s="16">
        <f>SUM(F263,F233)</f>
        <v>11577.730000000001</v>
      </c>
      <c r="G264" s="16">
        <f>SUM(G263,G233)</f>
        <v>9097.77</v>
      </c>
      <c r="I264" s="2"/>
    </row>
    <row r="265" spans="1:12">
      <c r="A265" s="43" t="s">
        <v>107</v>
      </c>
      <c r="B265" s="18">
        <f t="shared" ref="B265:G265" si="54">SUM(B264,B189)</f>
        <v>5413.7699000000002</v>
      </c>
      <c r="C265" s="19">
        <f t="shared" si="54"/>
        <v>690287.53450000007</v>
      </c>
      <c r="D265" s="20">
        <f t="shared" si="54"/>
        <v>484985.00414999999</v>
      </c>
      <c r="E265" s="18">
        <f t="shared" si="54"/>
        <v>5091.4684009999983</v>
      </c>
      <c r="F265" s="19">
        <f t="shared" si="54"/>
        <v>499706.07999999984</v>
      </c>
      <c r="G265" s="19">
        <f t="shared" si="54"/>
        <v>350410.37000000017</v>
      </c>
    </row>
    <row r="266" spans="1:12" s="2" customFormat="1">
      <c r="A266" s="33"/>
      <c r="B266" s="1"/>
      <c r="C266" s="1"/>
      <c r="D266" s="1"/>
      <c r="E266" s="6"/>
      <c r="F266" s="1"/>
      <c r="G266" s="1"/>
      <c r="I266" s="1"/>
      <c r="J266" s="1"/>
      <c r="K266" s="1"/>
      <c r="L266" s="1"/>
    </row>
    <row r="267" spans="1:12">
      <c r="A267" s="50" t="s">
        <v>210</v>
      </c>
      <c r="B267" s="6"/>
      <c r="F267" s="6"/>
      <c r="G267" s="7"/>
    </row>
    <row r="268" spans="1:12">
      <c r="A268" s="50" t="s">
        <v>388</v>
      </c>
    </row>
    <row r="269" spans="1:12">
      <c r="A269" s="50" t="s">
        <v>389</v>
      </c>
    </row>
    <row r="270" spans="1:12">
      <c r="A270" s="50" t="s">
        <v>390</v>
      </c>
    </row>
    <row r="271" spans="1:12" s="2" customFormat="1">
      <c r="A271" s="10" t="s">
        <v>385</v>
      </c>
      <c r="B271" s="9">
        <v>97.74</v>
      </c>
      <c r="C271" s="11">
        <f>B271*140</f>
        <v>13683.599999999999</v>
      </c>
      <c r="D271" s="11">
        <f>C271*70/100</f>
        <v>9578.5199999999986</v>
      </c>
      <c r="E271" s="9">
        <v>97.62</v>
      </c>
      <c r="F271" s="11">
        <v>12697</v>
      </c>
      <c r="G271" s="11">
        <v>8888</v>
      </c>
    </row>
    <row r="273" spans="1:1">
      <c r="A273" s="33" t="s">
        <v>209</v>
      </c>
    </row>
    <row r="274" spans="1:1">
      <c r="A274" s="44" t="s">
        <v>382</v>
      </c>
    </row>
  </sheetData>
  <mergeCells count="2">
    <mergeCell ref="C1:D1"/>
    <mergeCell ref="F1:G1"/>
  </mergeCells>
  <printOptions horizontalCentered="1" gridLines="1"/>
  <pageMargins left="0.23622047244094491" right="0.15748031496062992" top="0.51181102362204722" bottom="0.47244094488188981" header="0.23622047244094491" footer="0.15748031496062992"/>
  <pageSetup paperSize="9" orientation="portrait" r:id="rId1"/>
  <headerFooter alignWithMargins="0">
    <oddHeader>&amp;C&amp;"Book Antiqua,Grassetto Corsivo"Anbau- und Produktionszahlen der D.O.C. und I.G.T. Weine Südtirols</oddHeader>
    <oddFooter>&amp;L&amp;"Times New Roman,Normale"&amp;9ODC_STAT_01_2017_AV_STAT&amp;R&amp;"Times New Roman,Normale"&amp;P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2"/>
  <dimension ref="A1:L274"/>
  <sheetViews>
    <sheetView tabSelected="1" zoomScale="120" zoomScaleNormal="120" workbookViewId="0"/>
  </sheetViews>
  <sheetFormatPr baseColWidth="10" defaultColWidth="11.5703125" defaultRowHeight="12"/>
  <cols>
    <col min="1" max="1" width="41.7109375" style="33" customWidth="1"/>
    <col min="2" max="2" width="8" style="1" bestFit="1" customWidth="1"/>
    <col min="3" max="4" width="8.5703125" style="1" customWidth="1"/>
    <col min="5" max="5" width="9.42578125" style="6" bestFit="1" customWidth="1"/>
    <col min="6" max="7" width="9.7109375" style="1" customWidth="1"/>
    <col min="8" max="16384" width="11.5703125" style="1"/>
  </cols>
  <sheetData>
    <row r="1" spans="1:7" s="3" customFormat="1" ht="27" customHeight="1">
      <c r="A1" s="36"/>
      <c r="B1" s="24"/>
      <c r="C1" s="51" t="s">
        <v>39</v>
      </c>
      <c r="D1" s="51"/>
      <c r="E1" s="14"/>
      <c r="F1" s="51" t="s">
        <v>358</v>
      </c>
      <c r="G1" s="51"/>
    </row>
    <row r="2" spans="1:7" s="2" customFormat="1" ht="50.25" customHeight="1">
      <c r="A2" s="37" t="s">
        <v>40</v>
      </c>
      <c r="B2" s="4" t="s">
        <v>109</v>
      </c>
      <c r="C2" s="5" t="s">
        <v>207</v>
      </c>
      <c r="D2" s="8" t="s">
        <v>208</v>
      </c>
      <c r="E2" s="4" t="s">
        <v>231</v>
      </c>
      <c r="F2" s="5" t="s">
        <v>207</v>
      </c>
      <c r="G2" s="5" t="s">
        <v>208</v>
      </c>
    </row>
    <row r="3" spans="1:7">
      <c r="A3" s="13" t="s">
        <v>76</v>
      </c>
      <c r="B3" s="29">
        <v>107.27</v>
      </c>
      <c r="C3" s="26">
        <f t="shared" ref="C3:C7" si="0">B3*140</f>
        <v>15017.8</v>
      </c>
      <c r="D3" s="27">
        <f>C3*70/100</f>
        <v>10512.46</v>
      </c>
      <c r="E3" s="25">
        <v>24.9861</v>
      </c>
      <c r="F3" s="34">
        <v>2317.9</v>
      </c>
      <c r="G3" s="34">
        <v>1619.35</v>
      </c>
    </row>
    <row r="4" spans="1:7">
      <c r="A4" s="13" t="s">
        <v>259</v>
      </c>
      <c r="B4" s="29">
        <v>0</v>
      </c>
      <c r="C4" s="26">
        <f t="shared" si="0"/>
        <v>0</v>
      </c>
      <c r="D4" s="27">
        <f t="shared" ref="D4:D7" si="1">C4*70/100</f>
        <v>0</v>
      </c>
      <c r="E4" s="25">
        <v>20.720199999999998</v>
      </c>
      <c r="F4" s="34">
        <v>1745.7</v>
      </c>
      <c r="G4" s="34">
        <v>1221.98</v>
      </c>
    </row>
    <row r="5" spans="1:7">
      <c r="A5" s="13" t="s">
        <v>260</v>
      </c>
      <c r="B5" s="29">
        <v>0</v>
      </c>
      <c r="C5" s="26">
        <f t="shared" si="0"/>
        <v>0</v>
      </c>
      <c r="D5" s="27">
        <f t="shared" si="1"/>
        <v>0</v>
      </c>
      <c r="E5" s="25">
        <v>21.0931</v>
      </c>
      <c r="F5" s="34">
        <v>1957.6</v>
      </c>
      <c r="G5" s="34">
        <v>1370.33</v>
      </c>
    </row>
    <row r="6" spans="1:7">
      <c r="A6" s="13" t="s">
        <v>261</v>
      </c>
      <c r="B6" s="29">
        <v>0</v>
      </c>
      <c r="C6" s="26">
        <f t="shared" si="0"/>
        <v>0</v>
      </c>
      <c r="D6" s="27">
        <f t="shared" si="1"/>
        <v>0</v>
      </c>
      <c r="E6" s="25">
        <v>0</v>
      </c>
      <c r="F6" s="34">
        <v>0</v>
      </c>
      <c r="G6" s="34">
        <v>0</v>
      </c>
    </row>
    <row r="7" spans="1:7">
      <c r="A7" s="13" t="s">
        <v>262</v>
      </c>
      <c r="B7" s="29">
        <v>0</v>
      </c>
      <c r="C7" s="26">
        <f t="shared" si="0"/>
        <v>0</v>
      </c>
      <c r="D7" s="27">
        <f t="shared" si="1"/>
        <v>0</v>
      </c>
      <c r="E7" s="25">
        <v>5.9298000000000002</v>
      </c>
      <c r="F7" s="34">
        <v>480.47</v>
      </c>
      <c r="G7" s="34">
        <v>336.32</v>
      </c>
    </row>
    <row r="8" spans="1:7" s="2" customFormat="1">
      <c r="A8" s="10" t="s">
        <v>76</v>
      </c>
      <c r="B8" s="9">
        <f t="shared" ref="B8:G8" si="2">SUM(B3:B7)</f>
        <v>107.27</v>
      </c>
      <c r="C8" s="11">
        <f t="shared" si="2"/>
        <v>15017.8</v>
      </c>
      <c r="D8" s="12">
        <f t="shared" si="2"/>
        <v>10512.46</v>
      </c>
      <c r="E8" s="38">
        <f t="shared" si="2"/>
        <v>72.729199999999992</v>
      </c>
      <c r="F8" s="39">
        <f t="shared" si="2"/>
        <v>6501.670000000001</v>
      </c>
      <c r="G8" s="39">
        <f t="shared" si="2"/>
        <v>4547.9799999999996</v>
      </c>
    </row>
    <row r="9" spans="1:7" s="2" customFormat="1">
      <c r="A9" s="10"/>
      <c r="B9" s="9"/>
      <c r="C9" s="11"/>
      <c r="D9" s="12"/>
      <c r="E9" s="38"/>
      <c r="F9" s="11"/>
      <c r="G9" s="26"/>
    </row>
    <row r="10" spans="1:7">
      <c r="A10" s="13" t="s">
        <v>41</v>
      </c>
      <c r="B10" s="29">
        <v>9.8699999999999992</v>
      </c>
      <c r="C10" s="26">
        <f>B10*140</f>
        <v>1381.8</v>
      </c>
      <c r="D10" s="27">
        <f>C10*70/100</f>
        <v>967.26</v>
      </c>
      <c r="E10" s="25">
        <v>96.165852000000001</v>
      </c>
      <c r="F10" s="34">
        <v>11922.24</v>
      </c>
      <c r="G10" s="34">
        <v>8345.6</v>
      </c>
    </row>
    <row r="11" spans="1:7">
      <c r="A11" s="13" t="s">
        <v>86</v>
      </c>
      <c r="B11" s="29">
        <v>420.53</v>
      </c>
      <c r="C11" s="26">
        <f>B11*140</f>
        <v>58874.2</v>
      </c>
      <c r="D11" s="27">
        <f>C11*70/100</f>
        <v>41211.94</v>
      </c>
      <c r="E11" s="25">
        <v>65.38034900000001</v>
      </c>
      <c r="F11" s="34">
        <v>8139.21</v>
      </c>
      <c r="G11" s="34">
        <v>5696.72</v>
      </c>
    </row>
    <row r="12" spans="1:7">
      <c r="A12" s="13" t="s">
        <v>322</v>
      </c>
      <c r="B12" s="29">
        <v>0</v>
      </c>
      <c r="C12" s="26">
        <f t="shared" ref="C12" si="3">B12*140</f>
        <v>0</v>
      </c>
      <c r="D12" s="27">
        <v>0</v>
      </c>
      <c r="E12" s="25">
        <v>109.69204399999998</v>
      </c>
      <c r="F12" s="34">
        <v>13136.66</v>
      </c>
      <c r="G12" s="34">
        <v>9189.81</v>
      </c>
    </row>
    <row r="13" spans="1:7">
      <c r="A13" s="13" t="s">
        <v>93</v>
      </c>
      <c r="B13" s="29">
        <v>0</v>
      </c>
      <c r="C13" s="26">
        <f t="shared" ref="C13:C15" si="4">B13*140</f>
        <v>0</v>
      </c>
      <c r="D13" s="27">
        <v>0</v>
      </c>
      <c r="E13" s="25">
        <v>16.463448</v>
      </c>
      <c r="F13" s="34">
        <v>1988.7</v>
      </c>
      <c r="G13" s="34">
        <v>1392.1</v>
      </c>
    </row>
    <row r="14" spans="1:7">
      <c r="A14" s="13" t="s">
        <v>108</v>
      </c>
      <c r="B14" s="29">
        <v>0</v>
      </c>
      <c r="C14" s="26">
        <f t="shared" si="4"/>
        <v>0</v>
      </c>
      <c r="D14" s="27">
        <v>0</v>
      </c>
      <c r="E14" s="25">
        <v>54.268082000000007</v>
      </c>
      <c r="F14" s="34">
        <v>6693.91</v>
      </c>
      <c r="G14" s="34">
        <v>4684.51</v>
      </c>
    </row>
    <row r="15" spans="1:7">
      <c r="A15" s="13" t="s">
        <v>164</v>
      </c>
      <c r="B15" s="29">
        <v>0</v>
      </c>
      <c r="C15" s="26">
        <f t="shared" si="4"/>
        <v>0</v>
      </c>
      <c r="D15" s="27">
        <v>0</v>
      </c>
      <c r="E15" s="25">
        <v>48.610226000000004</v>
      </c>
      <c r="F15" s="34">
        <v>5467.03</v>
      </c>
      <c r="G15" s="34">
        <v>3825.55</v>
      </c>
    </row>
    <row r="16" spans="1:7" s="2" customFormat="1">
      <c r="A16" s="10" t="s">
        <v>195</v>
      </c>
      <c r="B16" s="9">
        <f t="shared" ref="B16:D16" si="5">SUM(B10:B15)</f>
        <v>430.4</v>
      </c>
      <c r="C16" s="11">
        <f t="shared" si="5"/>
        <v>60256</v>
      </c>
      <c r="D16" s="12">
        <f t="shared" si="5"/>
        <v>42179.200000000004</v>
      </c>
      <c r="E16" s="9">
        <f t="shared" ref="E16:G16" si="6">SUM(E10:E15)</f>
        <v>390.58000099999998</v>
      </c>
      <c r="F16" s="11">
        <f t="shared" si="6"/>
        <v>47347.75</v>
      </c>
      <c r="G16" s="11">
        <f t="shared" si="6"/>
        <v>33134.29</v>
      </c>
    </row>
    <row r="17" spans="1:7" s="2" customFormat="1">
      <c r="A17" s="10"/>
      <c r="B17" s="9"/>
      <c r="C17" s="11"/>
      <c r="D17" s="12"/>
      <c r="E17" s="9"/>
      <c r="F17" s="11"/>
      <c r="G17" s="11"/>
    </row>
    <row r="18" spans="1:7">
      <c r="A18" s="13" t="s">
        <v>42</v>
      </c>
      <c r="B18" s="25">
        <v>85.47</v>
      </c>
      <c r="C18" s="26">
        <f>B18*125</f>
        <v>10683.75</v>
      </c>
      <c r="D18" s="27">
        <f>C18*70/100</f>
        <v>7478.625</v>
      </c>
      <c r="E18" s="25">
        <v>87.738973999999999</v>
      </c>
      <c r="F18" s="34">
        <v>9374.2799999999988</v>
      </c>
      <c r="G18" s="34">
        <v>6561.0700000000006</v>
      </c>
    </row>
    <row r="19" spans="1:7">
      <c r="A19" s="13" t="s">
        <v>323</v>
      </c>
      <c r="B19" s="29">
        <v>109.29</v>
      </c>
      <c r="C19" s="26">
        <f>B19*125</f>
        <v>13661.25</v>
      </c>
      <c r="D19" s="27">
        <f>C19*70/100</f>
        <v>9562.875</v>
      </c>
      <c r="E19" s="25">
        <v>89.643526999999992</v>
      </c>
      <c r="F19" s="34">
        <v>9919.66</v>
      </c>
      <c r="G19" s="34">
        <v>6936.79</v>
      </c>
    </row>
    <row r="20" spans="1:7" s="2" customFormat="1">
      <c r="A20" s="10" t="s">
        <v>196</v>
      </c>
      <c r="B20" s="9">
        <f t="shared" ref="B20:G20" si="7">SUM(B18:B19)</f>
        <v>194.76</v>
      </c>
      <c r="C20" s="11">
        <f t="shared" si="7"/>
        <v>24345</v>
      </c>
      <c r="D20" s="12">
        <f t="shared" si="7"/>
        <v>17041.5</v>
      </c>
      <c r="E20" s="38">
        <f t="shared" si="7"/>
        <v>177.38250099999999</v>
      </c>
      <c r="F20" s="39">
        <f t="shared" si="7"/>
        <v>19293.939999999999</v>
      </c>
      <c r="G20" s="11">
        <f t="shared" si="7"/>
        <v>13497.86</v>
      </c>
    </row>
    <row r="21" spans="1:7" s="2" customFormat="1">
      <c r="A21" s="10"/>
      <c r="B21" s="9"/>
      <c r="C21" s="11"/>
      <c r="D21" s="12"/>
      <c r="E21" s="38"/>
      <c r="F21" s="39"/>
      <c r="G21" s="11"/>
    </row>
    <row r="22" spans="1:7" s="2" customFormat="1">
      <c r="A22" s="10" t="s">
        <v>43</v>
      </c>
      <c r="B22" s="30">
        <v>0.71</v>
      </c>
      <c r="C22" s="11">
        <f>B22*130</f>
        <v>92.3</v>
      </c>
      <c r="D22" s="12">
        <f>C22*70/100</f>
        <v>64.61</v>
      </c>
      <c r="E22" s="30">
        <v>0.7077</v>
      </c>
      <c r="F22" s="35">
        <v>91.3</v>
      </c>
      <c r="G22" s="35">
        <v>63.6</v>
      </c>
    </row>
    <row r="23" spans="1:7" s="2" customFormat="1">
      <c r="A23" s="10"/>
      <c r="B23" s="9"/>
      <c r="C23" s="11"/>
      <c r="D23" s="12"/>
      <c r="E23" s="9"/>
      <c r="F23" s="11"/>
      <c r="G23" s="11"/>
    </row>
    <row r="24" spans="1:7">
      <c r="A24" s="13" t="s">
        <v>44</v>
      </c>
      <c r="B24" s="25">
        <v>366.55560000000003</v>
      </c>
      <c r="C24" s="26">
        <f>B24*130</f>
        <v>47652.228000000003</v>
      </c>
      <c r="D24" s="27">
        <f>C24*70/100</f>
        <v>33356.559600000001</v>
      </c>
      <c r="E24" s="25">
        <v>455.10144099999985</v>
      </c>
      <c r="F24" s="34">
        <v>47680.659999999996</v>
      </c>
      <c r="G24" s="34">
        <v>33356.28</v>
      </c>
    </row>
    <row r="25" spans="1:7">
      <c r="A25" s="33" t="s">
        <v>232</v>
      </c>
      <c r="B25" s="29">
        <v>0</v>
      </c>
      <c r="C25" s="26">
        <v>0</v>
      </c>
      <c r="D25" s="27">
        <v>0</v>
      </c>
      <c r="E25" s="25">
        <v>0.17282800000000001</v>
      </c>
      <c r="F25" s="34">
        <v>10</v>
      </c>
      <c r="G25" s="34">
        <v>7</v>
      </c>
    </row>
    <row r="26" spans="1:7">
      <c r="A26" s="13" t="s">
        <v>324</v>
      </c>
      <c r="B26" s="29">
        <v>0</v>
      </c>
      <c r="C26" s="26">
        <v>0</v>
      </c>
      <c r="D26" s="27">
        <v>0</v>
      </c>
      <c r="E26" s="25">
        <v>20.849330000000002</v>
      </c>
      <c r="F26" s="34">
        <v>1846.71</v>
      </c>
      <c r="G26" s="34">
        <v>1284.76</v>
      </c>
    </row>
    <row r="27" spans="1:7">
      <c r="A27" s="13" t="s">
        <v>87</v>
      </c>
      <c r="B27" s="29">
        <v>0</v>
      </c>
      <c r="C27" s="26">
        <v>0</v>
      </c>
      <c r="D27" s="27">
        <v>0</v>
      </c>
      <c r="E27" s="25">
        <v>1.0201</v>
      </c>
      <c r="F27" s="34">
        <v>59</v>
      </c>
      <c r="G27" s="34">
        <v>41.3</v>
      </c>
    </row>
    <row r="28" spans="1:7" s="2" customFormat="1">
      <c r="A28" s="10" t="s">
        <v>197</v>
      </c>
      <c r="B28" s="9">
        <f t="shared" ref="B28:G28" si="8">SUM(B24:B27)</f>
        <v>366.55560000000003</v>
      </c>
      <c r="C28" s="11">
        <f t="shared" si="8"/>
        <v>47652.228000000003</v>
      </c>
      <c r="D28" s="12">
        <f t="shared" si="8"/>
        <v>33356.559600000001</v>
      </c>
      <c r="E28" s="9">
        <f t="shared" si="8"/>
        <v>477.14369899999986</v>
      </c>
      <c r="F28" s="11">
        <f t="shared" si="8"/>
        <v>49596.369999999995</v>
      </c>
      <c r="G28" s="11">
        <f t="shared" si="8"/>
        <v>34689.340000000004</v>
      </c>
    </row>
    <row r="29" spans="1:7" s="2" customFormat="1">
      <c r="A29" s="10"/>
      <c r="B29" s="9"/>
      <c r="C29" s="11"/>
      <c r="D29" s="12"/>
      <c r="E29" s="9"/>
      <c r="F29" s="11"/>
      <c r="G29" s="11"/>
    </row>
    <row r="30" spans="1:7">
      <c r="A30" s="13" t="s">
        <v>56</v>
      </c>
      <c r="B30" s="29">
        <v>506.2</v>
      </c>
      <c r="C30" s="26">
        <f>B30*120</f>
        <v>60744</v>
      </c>
      <c r="D30" s="27">
        <f>C30*70/100</f>
        <v>42520.800000000003</v>
      </c>
      <c r="E30" s="25">
        <v>482.70084699999995</v>
      </c>
      <c r="F30" s="34">
        <v>43227.459999999992</v>
      </c>
      <c r="G30" s="34">
        <v>30246.560000000001</v>
      </c>
    </row>
    <row r="31" spans="1:7">
      <c r="A31" s="13" t="s">
        <v>248</v>
      </c>
      <c r="B31" s="29">
        <v>0</v>
      </c>
      <c r="C31" s="26">
        <v>0</v>
      </c>
      <c r="D31" s="27">
        <v>0</v>
      </c>
      <c r="E31" s="25">
        <v>1.1547049999999999</v>
      </c>
      <c r="F31" s="34">
        <v>102.02</v>
      </c>
      <c r="G31" s="34">
        <v>70.11</v>
      </c>
    </row>
    <row r="32" spans="1:7">
      <c r="A32" s="13" t="s">
        <v>319</v>
      </c>
      <c r="B32" s="29">
        <v>0</v>
      </c>
      <c r="C32" s="26">
        <v>0</v>
      </c>
      <c r="D32" s="27">
        <v>0</v>
      </c>
      <c r="E32" s="25">
        <v>14.296619000000003</v>
      </c>
      <c r="F32" s="34">
        <v>1201.6600000000001</v>
      </c>
      <c r="G32" s="34">
        <v>840</v>
      </c>
    </row>
    <row r="33" spans="1:8">
      <c r="A33" s="13" t="s">
        <v>249</v>
      </c>
      <c r="B33" s="29">
        <v>0</v>
      </c>
      <c r="C33" s="26">
        <v>0</v>
      </c>
      <c r="D33" s="27">
        <v>0</v>
      </c>
      <c r="E33" s="25">
        <v>3.1521300000000001</v>
      </c>
      <c r="F33" s="34">
        <v>223.39</v>
      </c>
      <c r="G33" s="34">
        <v>156.37</v>
      </c>
    </row>
    <row r="34" spans="1:8" s="2" customFormat="1">
      <c r="A34" s="10" t="s">
        <v>198</v>
      </c>
      <c r="B34" s="9">
        <f t="shared" ref="B34:D34" si="9">SUM(B30:B33)</f>
        <v>506.2</v>
      </c>
      <c r="C34" s="11">
        <f t="shared" si="9"/>
        <v>60744</v>
      </c>
      <c r="D34" s="12">
        <f t="shared" si="9"/>
        <v>42520.800000000003</v>
      </c>
      <c r="E34" s="9">
        <f>SUM(E30:E33)</f>
        <v>501.30430099999995</v>
      </c>
      <c r="F34" s="11">
        <f>SUM(F30:F33)</f>
        <v>44754.529999999992</v>
      </c>
      <c r="G34" s="11">
        <f>SUM(G30:G33)</f>
        <v>31313.040000000001</v>
      </c>
    </row>
    <row r="35" spans="1:8" s="2" customFormat="1">
      <c r="A35" s="10"/>
      <c r="B35" s="9"/>
      <c r="C35" s="11"/>
      <c r="D35" s="12"/>
      <c r="E35" s="9"/>
      <c r="F35" s="11"/>
      <c r="G35" s="11"/>
    </row>
    <row r="36" spans="1:8">
      <c r="A36" s="13" t="s">
        <v>48</v>
      </c>
      <c r="B36" s="25">
        <v>91.19</v>
      </c>
      <c r="C36" s="26">
        <f>B36*100</f>
        <v>9119</v>
      </c>
      <c r="D36" s="27">
        <f>C36*70/100</f>
        <v>6383.3</v>
      </c>
      <c r="E36" s="25">
        <v>80.956249999999997</v>
      </c>
      <c r="F36" s="34">
        <v>6969.36</v>
      </c>
      <c r="G36" s="34">
        <v>4869.4799999999996</v>
      </c>
    </row>
    <row r="37" spans="1:8">
      <c r="A37" s="13" t="s">
        <v>146</v>
      </c>
      <c r="B37" s="29">
        <v>0</v>
      </c>
      <c r="C37" s="26">
        <v>0</v>
      </c>
      <c r="D37" s="27">
        <v>0</v>
      </c>
      <c r="E37" s="25">
        <v>2.8379249999999998</v>
      </c>
      <c r="F37" s="34">
        <v>223.06</v>
      </c>
      <c r="G37" s="34">
        <v>155.03</v>
      </c>
    </row>
    <row r="38" spans="1:8">
      <c r="A38" s="13" t="s">
        <v>234</v>
      </c>
      <c r="B38" s="29">
        <v>0</v>
      </c>
      <c r="C38" s="26">
        <v>0</v>
      </c>
      <c r="D38" s="27">
        <v>0</v>
      </c>
      <c r="E38" s="25">
        <v>0.14452499999999999</v>
      </c>
      <c r="F38" s="34">
        <v>11.6</v>
      </c>
      <c r="G38" s="34">
        <v>8.1199999999999992</v>
      </c>
    </row>
    <row r="39" spans="1:8" s="2" customFormat="1">
      <c r="A39" s="10" t="s">
        <v>199</v>
      </c>
      <c r="B39" s="9">
        <f>B36</f>
        <v>91.19</v>
      </c>
      <c r="C39" s="11">
        <f>C36</f>
        <v>9119</v>
      </c>
      <c r="D39" s="12">
        <f>D36</f>
        <v>6383.3</v>
      </c>
      <c r="E39" s="9">
        <f>SUM(E36:E38)</f>
        <v>83.938699999999997</v>
      </c>
      <c r="F39" s="11">
        <f t="shared" ref="F39:G39" si="10">SUM(F36:F38)</f>
        <v>7204.02</v>
      </c>
      <c r="G39" s="11">
        <f t="shared" si="10"/>
        <v>5032.6299999999992</v>
      </c>
    </row>
    <row r="40" spans="1:8" s="2" customFormat="1">
      <c r="A40" s="10"/>
      <c r="B40" s="9"/>
      <c r="C40" s="11"/>
      <c r="D40" s="12"/>
      <c r="E40" s="9"/>
      <c r="F40" s="11"/>
      <c r="G40" s="11"/>
    </row>
    <row r="41" spans="1:8">
      <c r="A41" s="13" t="s">
        <v>82</v>
      </c>
      <c r="B41" s="29">
        <v>17.71</v>
      </c>
      <c r="C41" s="26">
        <v>2028.3719999999998</v>
      </c>
      <c r="D41" s="27">
        <v>1419.8603999999998</v>
      </c>
      <c r="E41" s="25">
        <v>22.440739000000001</v>
      </c>
      <c r="F41" s="34">
        <v>1929.35</v>
      </c>
      <c r="G41" s="34">
        <v>1346.37</v>
      </c>
    </row>
    <row r="42" spans="1:8">
      <c r="A42" s="13" t="s">
        <v>305</v>
      </c>
      <c r="B42" s="29">
        <v>0</v>
      </c>
      <c r="C42" s="26">
        <v>0</v>
      </c>
      <c r="D42" s="27">
        <v>0</v>
      </c>
      <c r="E42" s="29">
        <v>0</v>
      </c>
      <c r="F42" s="26">
        <v>0</v>
      </c>
      <c r="G42" s="26">
        <v>0</v>
      </c>
    </row>
    <row r="43" spans="1:8">
      <c r="A43" s="13" t="s">
        <v>306</v>
      </c>
      <c r="B43" s="29">
        <v>0</v>
      </c>
      <c r="C43" s="26">
        <v>0</v>
      </c>
      <c r="D43" s="27">
        <v>0</v>
      </c>
      <c r="E43" s="25">
        <v>0.28746100000000002</v>
      </c>
      <c r="F43" s="34">
        <v>27.7</v>
      </c>
      <c r="G43" s="34">
        <v>18</v>
      </c>
    </row>
    <row r="44" spans="1:8" s="2" customFormat="1">
      <c r="A44" s="10" t="s">
        <v>82</v>
      </c>
      <c r="B44" s="30">
        <f>SUM(B41:B43)</f>
        <v>17.71</v>
      </c>
      <c r="C44" s="30">
        <f t="shared" ref="C44:D44" si="11">SUM(C41:C43)</f>
        <v>2028.3719999999998</v>
      </c>
      <c r="D44" s="32">
        <f t="shared" si="11"/>
        <v>1419.8603999999998</v>
      </c>
      <c r="E44" s="38">
        <f>SUM(E41:E43)</f>
        <v>22.728200000000001</v>
      </c>
      <c r="F44" s="11">
        <f t="shared" ref="F44:G44" si="12">SUM(F41:F43)</f>
        <v>1957.05</v>
      </c>
      <c r="G44" s="11">
        <f t="shared" si="12"/>
        <v>1364.37</v>
      </c>
    </row>
    <row r="45" spans="1:8" s="2" customFormat="1">
      <c r="A45" s="10"/>
      <c r="B45" s="9"/>
      <c r="C45" s="11"/>
      <c r="D45" s="12"/>
      <c r="E45" s="9"/>
      <c r="F45" s="11"/>
      <c r="G45" s="11"/>
    </row>
    <row r="46" spans="1:8" s="2" customFormat="1">
      <c r="A46" s="13" t="s">
        <v>99</v>
      </c>
      <c r="B46" s="25">
        <v>87.25</v>
      </c>
      <c r="C46" s="26">
        <f>B46*130</f>
        <v>11342.5</v>
      </c>
      <c r="D46" s="27">
        <f>C46*70/100</f>
        <v>7939.75</v>
      </c>
      <c r="E46" s="25">
        <v>134.22890699999999</v>
      </c>
      <c r="F46" s="34">
        <v>14071.48</v>
      </c>
      <c r="G46" s="34">
        <v>9850</v>
      </c>
    </row>
    <row r="47" spans="1:8" s="2" customFormat="1">
      <c r="A47" s="13" t="s">
        <v>366</v>
      </c>
      <c r="B47" s="29">
        <v>0</v>
      </c>
      <c r="C47" s="26">
        <v>0</v>
      </c>
      <c r="D47" s="27">
        <v>0</v>
      </c>
      <c r="E47" s="25">
        <v>0.31429299999999999</v>
      </c>
      <c r="F47" s="34">
        <v>19.98</v>
      </c>
      <c r="G47" s="34">
        <v>13.99</v>
      </c>
    </row>
    <row r="48" spans="1:8" s="2" customFormat="1">
      <c r="A48" s="10" t="s">
        <v>99</v>
      </c>
      <c r="B48" s="30">
        <f t="shared" ref="B48:D48" si="13">SUM(B46:B47)</f>
        <v>87.25</v>
      </c>
      <c r="C48" s="11">
        <f t="shared" si="13"/>
        <v>11342.5</v>
      </c>
      <c r="D48" s="12">
        <f t="shared" si="13"/>
        <v>7939.75</v>
      </c>
      <c r="E48" s="30">
        <f t="shared" ref="E48:G48" si="14">SUM(E46:E47)</f>
        <v>134.54319999999998</v>
      </c>
      <c r="F48" s="35">
        <f t="shared" si="14"/>
        <v>14091.46</v>
      </c>
      <c r="G48" s="35">
        <f t="shared" si="14"/>
        <v>9863.99</v>
      </c>
      <c r="H48" s="38"/>
    </row>
    <row r="49" spans="1:7" s="2" customFormat="1">
      <c r="A49" s="10"/>
      <c r="B49" s="30"/>
      <c r="C49" s="11"/>
      <c r="D49" s="12"/>
      <c r="E49" s="30"/>
      <c r="F49" s="35"/>
      <c r="G49" s="35"/>
    </row>
    <row r="50" spans="1:7" s="2" customFormat="1">
      <c r="A50" s="13" t="s">
        <v>310</v>
      </c>
      <c r="B50" s="25">
        <v>18.399999999999999</v>
      </c>
      <c r="C50" s="26">
        <v>2434.1590000000001</v>
      </c>
      <c r="D50" s="27">
        <v>1703.9113</v>
      </c>
      <c r="E50" s="25">
        <v>40.472320000000003</v>
      </c>
      <c r="F50" s="34">
        <v>3629.6200000000003</v>
      </c>
      <c r="G50" s="34">
        <v>2536.39</v>
      </c>
    </row>
    <row r="51" spans="1:7" s="2" customFormat="1">
      <c r="A51" s="13" t="s">
        <v>368</v>
      </c>
      <c r="B51" s="29">
        <v>0</v>
      </c>
      <c r="C51" s="26">
        <v>0</v>
      </c>
      <c r="D51" s="27">
        <v>0</v>
      </c>
      <c r="E51" s="25">
        <v>9.6579999999999999E-2</v>
      </c>
      <c r="F51" s="34">
        <v>4.5999999999999996</v>
      </c>
      <c r="G51" s="34">
        <v>3.22</v>
      </c>
    </row>
    <row r="52" spans="1:7" s="2" customFormat="1">
      <c r="A52" s="10" t="s">
        <v>52</v>
      </c>
      <c r="B52" s="9">
        <f t="shared" ref="B52:G52" si="15">SUM(B50:B51)</f>
        <v>18.399999999999999</v>
      </c>
      <c r="C52" s="11">
        <f t="shared" si="15"/>
        <v>2434.1590000000001</v>
      </c>
      <c r="D52" s="12">
        <f t="shared" si="15"/>
        <v>1703.9113</v>
      </c>
      <c r="E52" s="30">
        <f t="shared" si="15"/>
        <v>40.568900000000006</v>
      </c>
      <c r="F52" s="35">
        <f t="shared" si="15"/>
        <v>3634.2200000000003</v>
      </c>
      <c r="G52" s="35">
        <f t="shared" si="15"/>
        <v>2539.6099999999997</v>
      </c>
    </row>
    <row r="53" spans="1:7" s="2" customFormat="1">
      <c r="A53" s="10"/>
      <c r="B53" s="29"/>
      <c r="C53" s="26"/>
      <c r="D53" s="27"/>
      <c r="E53" s="9"/>
      <c r="F53" s="11"/>
      <c r="G53" s="11"/>
    </row>
    <row r="54" spans="1:7" s="2" customFormat="1">
      <c r="A54" s="13" t="s">
        <v>200</v>
      </c>
      <c r="B54" s="25">
        <v>470.75</v>
      </c>
      <c r="C54" s="26">
        <f>B54*130</f>
        <v>61197.5</v>
      </c>
      <c r="D54" s="27">
        <f>C54*70/100</f>
        <v>42838.25</v>
      </c>
      <c r="E54" s="25">
        <v>596.77079500000013</v>
      </c>
      <c r="F54" s="34">
        <v>65639.549999999988</v>
      </c>
      <c r="G54" s="34">
        <v>45939.880000000005</v>
      </c>
    </row>
    <row r="55" spans="1:7" s="2" customFormat="1">
      <c r="A55" s="13" t="s">
        <v>308</v>
      </c>
      <c r="B55" s="29">
        <v>0</v>
      </c>
      <c r="C55" s="26">
        <v>0</v>
      </c>
      <c r="D55" s="27">
        <v>0</v>
      </c>
      <c r="E55" s="25">
        <v>1.1836060000000002</v>
      </c>
      <c r="F55" s="34">
        <v>139.30000000000001</v>
      </c>
      <c r="G55" s="34">
        <v>97.51</v>
      </c>
    </row>
    <row r="56" spans="1:7" s="2" customFormat="1">
      <c r="A56" s="10" t="s">
        <v>200</v>
      </c>
      <c r="B56" s="30">
        <f>SUM(B54:B55)</f>
        <v>470.75</v>
      </c>
      <c r="C56" s="11">
        <f>SUM(C54:C55)</f>
        <v>61197.5</v>
      </c>
      <c r="D56" s="12">
        <f>SUM(D54:D55)</f>
        <v>42838.25</v>
      </c>
      <c r="E56" s="9">
        <f>SUM(E54:E55)</f>
        <v>597.95440100000019</v>
      </c>
      <c r="F56" s="11">
        <f t="shared" ref="F56:G56" si="16">SUM(F54:F55)</f>
        <v>65778.849999999991</v>
      </c>
      <c r="G56" s="11">
        <f t="shared" si="16"/>
        <v>46037.390000000007</v>
      </c>
    </row>
    <row r="57" spans="1:7" s="2" customFormat="1">
      <c r="A57" s="10"/>
      <c r="B57" s="9"/>
      <c r="C57" s="11"/>
      <c r="D57" s="12"/>
      <c r="E57" s="9"/>
      <c r="F57" s="11"/>
      <c r="G57" s="11"/>
    </row>
    <row r="58" spans="1:7">
      <c r="A58" s="13" t="s">
        <v>54</v>
      </c>
      <c r="B58" s="25">
        <v>169.01</v>
      </c>
      <c r="C58" s="26">
        <f>B58*130</f>
        <v>21971.3</v>
      </c>
      <c r="D58" s="27">
        <f>C58*70/100</f>
        <v>15379.91</v>
      </c>
      <c r="E58" s="25">
        <v>290.84106599999996</v>
      </c>
      <c r="F58" s="34">
        <v>26354.51</v>
      </c>
      <c r="G58" s="34">
        <v>18424.84</v>
      </c>
    </row>
    <row r="59" spans="1:7">
      <c r="A59" s="13" t="s">
        <v>311</v>
      </c>
      <c r="B59" s="29">
        <v>0</v>
      </c>
      <c r="C59" s="26">
        <v>0</v>
      </c>
      <c r="D59" s="27">
        <v>0</v>
      </c>
      <c r="E59" s="25">
        <v>0.477549</v>
      </c>
      <c r="F59" s="34">
        <v>35.64</v>
      </c>
      <c r="G59" s="34">
        <v>24.95</v>
      </c>
    </row>
    <row r="60" spans="1:7">
      <c r="A60" s="13" t="s">
        <v>312</v>
      </c>
      <c r="B60" s="29">
        <v>0</v>
      </c>
      <c r="C60" s="26">
        <v>0</v>
      </c>
      <c r="D60" s="27">
        <v>0</v>
      </c>
      <c r="E60" s="25">
        <v>13.865884000000003</v>
      </c>
      <c r="F60" s="34">
        <v>1041.6300000000001</v>
      </c>
      <c r="G60" s="34">
        <v>725.38</v>
      </c>
    </row>
    <row r="61" spans="1:7" s="2" customFormat="1">
      <c r="A61" s="10" t="s">
        <v>201</v>
      </c>
      <c r="B61" s="9">
        <f>B58</f>
        <v>169.01</v>
      </c>
      <c r="C61" s="11">
        <f>C58</f>
        <v>21971.3</v>
      </c>
      <c r="D61" s="12">
        <f>D58</f>
        <v>15379.91</v>
      </c>
      <c r="E61" s="9">
        <f>SUM(E58:E60)</f>
        <v>305.18449899999996</v>
      </c>
      <c r="F61" s="11">
        <f>SUM(F58:F60)</f>
        <v>27431.78</v>
      </c>
      <c r="G61" s="11">
        <f>SUM(G58:G60)</f>
        <v>19175.170000000002</v>
      </c>
    </row>
    <row r="62" spans="1:7" s="2" customFormat="1">
      <c r="A62" s="10"/>
      <c r="B62" s="9"/>
      <c r="C62" s="11"/>
      <c r="D62" s="12"/>
      <c r="E62" s="9"/>
      <c r="F62" s="11"/>
      <c r="G62" s="11"/>
    </row>
    <row r="63" spans="1:7" s="2" customFormat="1">
      <c r="A63" s="10" t="s">
        <v>83</v>
      </c>
      <c r="B63" s="9">
        <v>0.98</v>
      </c>
      <c r="C63" s="11">
        <f>B63*130</f>
        <v>127.39999999999999</v>
      </c>
      <c r="D63" s="12">
        <f>C63*70/100</f>
        <v>89.18</v>
      </c>
      <c r="E63" s="30">
        <v>1.1282000000000001</v>
      </c>
      <c r="F63" s="35">
        <v>110.3</v>
      </c>
      <c r="G63" s="35">
        <v>77.13</v>
      </c>
    </row>
    <row r="64" spans="1:7" s="2" customFormat="1">
      <c r="A64" s="10"/>
      <c r="B64" s="9"/>
      <c r="C64" s="11"/>
      <c r="D64" s="12"/>
      <c r="E64" s="9"/>
      <c r="F64" s="11"/>
      <c r="G64" s="11"/>
    </row>
    <row r="65" spans="1:7">
      <c r="A65" s="13" t="s">
        <v>50</v>
      </c>
      <c r="B65" s="25">
        <v>219.08</v>
      </c>
      <c r="C65" s="26">
        <f>B65*130</f>
        <v>28480.400000000001</v>
      </c>
      <c r="D65" s="27">
        <f>C65*70/100</f>
        <v>19936.28</v>
      </c>
      <c r="E65" s="25">
        <v>402.84466800000001</v>
      </c>
      <c r="F65" s="34">
        <v>40006.31</v>
      </c>
      <c r="G65" s="34">
        <v>27977.29</v>
      </c>
    </row>
    <row r="66" spans="1:7">
      <c r="A66" s="13" t="s">
        <v>307</v>
      </c>
      <c r="B66" s="29">
        <v>0</v>
      </c>
      <c r="C66" s="26">
        <v>0</v>
      </c>
      <c r="D66" s="27">
        <v>0</v>
      </c>
      <c r="E66" s="25">
        <v>14.641197</v>
      </c>
      <c r="F66" s="34">
        <v>1349.03</v>
      </c>
      <c r="G66" s="34">
        <v>939.46</v>
      </c>
    </row>
    <row r="67" spans="1:7">
      <c r="A67" s="13" t="s">
        <v>89</v>
      </c>
      <c r="B67" s="29">
        <v>0</v>
      </c>
      <c r="C67" s="26">
        <v>0</v>
      </c>
      <c r="D67" s="27">
        <v>0</v>
      </c>
      <c r="E67" s="25">
        <v>4.6834000000000001E-2</v>
      </c>
      <c r="F67" s="34">
        <v>4.2</v>
      </c>
      <c r="G67" s="34">
        <v>2.79</v>
      </c>
    </row>
    <row r="68" spans="1:7" s="2" customFormat="1">
      <c r="A68" s="10" t="s">
        <v>202</v>
      </c>
      <c r="B68" s="9">
        <f>B65</f>
        <v>219.08</v>
      </c>
      <c r="C68" s="11">
        <f>C65</f>
        <v>28480.400000000001</v>
      </c>
      <c r="D68" s="12">
        <f>D65</f>
        <v>19936.28</v>
      </c>
      <c r="E68" s="9">
        <f>SUM(E65:E67)</f>
        <v>417.53269899999998</v>
      </c>
      <c r="F68" s="11">
        <f>SUM(F65:F67)</f>
        <v>41359.539999999994</v>
      </c>
      <c r="G68" s="11">
        <f>SUM(G65:G67)</f>
        <v>28919.54</v>
      </c>
    </row>
    <row r="69" spans="1:7" s="2" customFormat="1">
      <c r="A69" s="10"/>
      <c r="B69" s="9"/>
      <c r="C69" s="11"/>
      <c r="D69" s="12"/>
      <c r="E69" s="9"/>
      <c r="F69" s="11"/>
      <c r="G69" s="11"/>
    </row>
    <row r="70" spans="1:7" s="2" customFormat="1">
      <c r="A70" s="10" t="s">
        <v>53</v>
      </c>
      <c r="B70" s="30">
        <v>0.2271</v>
      </c>
      <c r="C70" s="11">
        <f>B70*130</f>
        <v>29.523</v>
      </c>
      <c r="D70" s="12">
        <f>C70*70/100</f>
        <v>20.6661</v>
      </c>
      <c r="E70" s="30">
        <v>0.2271</v>
      </c>
      <c r="F70" s="35">
        <v>19.579999999999998</v>
      </c>
      <c r="G70" s="35">
        <v>13.71</v>
      </c>
    </row>
    <row r="71" spans="1:7" s="2" customFormat="1">
      <c r="A71" s="10"/>
      <c r="B71" s="9"/>
      <c r="C71" s="11"/>
      <c r="D71" s="12"/>
      <c r="E71" s="9"/>
      <c r="F71" s="11"/>
      <c r="G71" s="11"/>
    </row>
    <row r="72" spans="1:7">
      <c r="A72" s="13" t="s">
        <v>51</v>
      </c>
      <c r="B72" s="25">
        <v>423.95</v>
      </c>
      <c r="C72" s="26">
        <f>B72*120</f>
        <v>50874</v>
      </c>
      <c r="D72" s="27">
        <f>C72*70/100</f>
        <v>35611.800000000003</v>
      </c>
      <c r="E72" s="25">
        <v>219.24646099999993</v>
      </c>
      <c r="F72" s="34">
        <v>17464.400000000001</v>
      </c>
      <c r="G72" s="34">
        <v>12192.460000000001</v>
      </c>
    </row>
    <row r="73" spans="1:7">
      <c r="A73" s="13" t="s">
        <v>250</v>
      </c>
      <c r="B73" s="29">
        <v>0</v>
      </c>
      <c r="C73" s="26">
        <v>0</v>
      </c>
      <c r="D73" s="27">
        <v>0</v>
      </c>
      <c r="E73" s="25">
        <v>161.90976700000007</v>
      </c>
      <c r="F73" s="34">
        <v>11968.93</v>
      </c>
      <c r="G73" s="34">
        <v>8357.4500000000007</v>
      </c>
    </row>
    <row r="74" spans="1:7">
      <c r="A74" s="13" t="s">
        <v>145</v>
      </c>
      <c r="B74" s="29">
        <v>0</v>
      </c>
      <c r="C74" s="26">
        <v>0</v>
      </c>
      <c r="D74" s="27">
        <v>0</v>
      </c>
      <c r="E74" s="25">
        <v>6.4935970000000003</v>
      </c>
      <c r="F74" s="34">
        <v>477.27</v>
      </c>
      <c r="G74" s="34">
        <v>330.78</v>
      </c>
    </row>
    <row r="75" spans="1:7">
      <c r="A75" s="13" t="s">
        <v>98</v>
      </c>
      <c r="B75" s="29">
        <v>0</v>
      </c>
      <c r="C75" s="26">
        <v>0</v>
      </c>
      <c r="D75" s="27">
        <v>0</v>
      </c>
      <c r="E75" s="25">
        <v>4.2830769999999996</v>
      </c>
      <c r="F75" s="34">
        <v>353.94</v>
      </c>
      <c r="G75" s="34">
        <v>247.75</v>
      </c>
    </row>
    <row r="76" spans="1:7" s="2" customFormat="1">
      <c r="A76" s="10" t="s">
        <v>203</v>
      </c>
      <c r="B76" s="9">
        <f>B72</f>
        <v>423.95</v>
      </c>
      <c r="C76" s="11">
        <f>C72</f>
        <v>50874</v>
      </c>
      <c r="D76" s="12">
        <f>D72</f>
        <v>35611.800000000003</v>
      </c>
      <c r="E76" s="9">
        <f>SUM(E72:E75)</f>
        <v>391.93290200000001</v>
      </c>
      <c r="F76" s="11">
        <f>SUM(F72:F75)</f>
        <v>30264.54</v>
      </c>
      <c r="G76" s="11">
        <f>SUM(G72:G75)</f>
        <v>21128.440000000002</v>
      </c>
    </row>
    <row r="77" spans="1:7" s="2" customFormat="1">
      <c r="A77" s="10"/>
      <c r="B77" s="9"/>
      <c r="C77" s="11"/>
      <c r="D77" s="12"/>
      <c r="E77" s="9"/>
      <c r="F77" s="11"/>
      <c r="G77" s="11"/>
    </row>
    <row r="78" spans="1:7">
      <c r="A78" s="13" t="s">
        <v>204</v>
      </c>
      <c r="B78" s="25">
        <v>158.54490000000001</v>
      </c>
      <c r="C78" s="26">
        <f>B78*110</f>
        <v>17439.939000000002</v>
      </c>
      <c r="D78" s="27">
        <f>C78*70/100</f>
        <v>12207.957300000002</v>
      </c>
      <c r="E78" s="25">
        <v>39.843395999999998</v>
      </c>
      <c r="F78" s="34">
        <v>2952.12</v>
      </c>
      <c r="G78" s="34">
        <v>2060.9</v>
      </c>
    </row>
    <row r="79" spans="1:7">
      <c r="A79" s="13" t="s">
        <v>220</v>
      </c>
      <c r="B79" s="1">
        <v>0</v>
      </c>
      <c r="C79" s="1">
        <v>0</v>
      </c>
      <c r="D79" s="28">
        <v>0</v>
      </c>
      <c r="E79" s="25">
        <v>101.470204</v>
      </c>
      <c r="F79" s="34">
        <v>7472.6</v>
      </c>
      <c r="G79" s="34">
        <v>5222.8</v>
      </c>
    </row>
    <row r="80" spans="1:7" s="2" customFormat="1">
      <c r="A80" s="10" t="s">
        <v>204</v>
      </c>
      <c r="B80" s="9">
        <f>SUM(B78:B79)</f>
        <v>158.54490000000001</v>
      </c>
      <c r="C80" s="11">
        <f>C78</f>
        <v>17439.939000000002</v>
      </c>
      <c r="D80" s="12">
        <f>D78</f>
        <v>12207.957300000002</v>
      </c>
      <c r="E80" s="9">
        <f>SUM(E78:E79)</f>
        <v>141.31360000000001</v>
      </c>
      <c r="F80" s="11">
        <f>SUM(F78:F79)</f>
        <v>10424.720000000001</v>
      </c>
      <c r="G80" s="11">
        <f>SUM(G78:G79)</f>
        <v>7283.7000000000007</v>
      </c>
    </row>
    <row r="81" spans="1:7" s="2" customFormat="1">
      <c r="A81" s="10"/>
      <c r="B81" s="9"/>
      <c r="C81" s="11"/>
      <c r="D81" s="12"/>
      <c r="E81" s="38"/>
      <c r="F81" s="11"/>
      <c r="G81" s="11"/>
    </row>
    <row r="82" spans="1:7">
      <c r="A82" s="13" t="s">
        <v>45</v>
      </c>
      <c r="B82" s="25">
        <v>282.66000000000003</v>
      </c>
      <c r="C82" s="26">
        <f>B82*140</f>
        <v>39572.400000000001</v>
      </c>
      <c r="D82" s="27">
        <f>C82*70/100</f>
        <v>27700.68</v>
      </c>
      <c r="E82" s="25">
        <v>160.32432400000002</v>
      </c>
      <c r="F82" s="34">
        <v>15999.27</v>
      </c>
      <c r="G82" s="34">
        <v>11186.9</v>
      </c>
    </row>
    <row r="83" spans="1:7">
      <c r="A83" s="13" t="s">
        <v>258</v>
      </c>
      <c r="B83" s="29">
        <v>185.24</v>
      </c>
      <c r="C83" s="26">
        <f>B83*140</f>
        <v>25933.600000000002</v>
      </c>
      <c r="D83" s="27">
        <f>C83*70/100</f>
        <v>18153.520000000004</v>
      </c>
      <c r="E83" s="25">
        <v>53.826433999999999</v>
      </c>
      <c r="F83" s="34">
        <v>5676.88</v>
      </c>
      <c r="G83" s="34">
        <v>3973.86</v>
      </c>
    </row>
    <row r="84" spans="1:7">
      <c r="A84" s="13" t="s">
        <v>113</v>
      </c>
      <c r="B84" s="29">
        <v>0</v>
      </c>
      <c r="C84" s="26">
        <v>0</v>
      </c>
      <c r="D84" s="27">
        <v>0</v>
      </c>
      <c r="E84" s="25">
        <v>147.39475799999994</v>
      </c>
      <c r="F84" s="34">
        <v>13508.070000000002</v>
      </c>
      <c r="G84" s="34">
        <v>9437.4500000000007</v>
      </c>
    </row>
    <row r="85" spans="1:7">
      <c r="A85" s="13" t="s">
        <v>266</v>
      </c>
      <c r="B85" s="29">
        <v>0</v>
      </c>
      <c r="C85" s="26">
        <v>0</v>
      </c>
      <c r="D85" s="27">
        <v>0</v>
      </c>
      <c r="E85" s="25">
        <v>41.808165000000002</v>
      </c>
      <c r="F85" s="34">
        <v>3836.11</v>
      </c>
      <c r="G85" s="34">
        <v>2684.51</v>
      </c>
    </row>
    <row r="86" spans="1:7">
      <c r="A86" s="13" t="s">
        <v>142</v>
      </c>
      <c r="B86" s="29">
        <v>0</v>
      </c>
      <c r="C86" s="26">
        <v>0</v>
      </c>
      <c r="D86" s="27">
        <v>0</v>
      </c>
      <c r="E86" s="25">
        <v>41.978516999999989</v>
      </c>
      <c r="F86" s="34">
        <v>4289.2299999999996</v>
      </c>
      <c r="G86" s="34">
        <v>2997.93</v>
      </c>
    </row>
    <row r="87" spans="1:7" s="2" customFormat="1">
      <c r="A87" s="10" t="s">
        <v>45</v>
      </c>
      <c r="B87" s="9">
        <f t="shared" ref="B87:G87" si="17">SUM(B82:B86)</f>
        <v>467.90000000000003</v>
      </c>
      <c r="C87" s="11">
        <f t="shared" si="17"/>
        <v>65506</v>
      </c>
      <c r="D87" s="12">
        <f t="shared" si="17"/>
        <v>45854.200000000004</v>
      </c>
      <c r="E87" s="9">
        <f t="shared" si="17"/>
        <v>445.33219799999995</v>
      </c>
      <c r="F87" s="11">
        <f t="shared" si="17"/>
        <v>43309.56</v>
      </c>
      <c r="G87" s="11">
        <f t="shared" si="17"/>
        <v>30280.65</v>
      </c>
    </row>
    <row r="88" spans="1:7" s="2" customFormat="1">
      <c r="A88" s="10"/>
      <c r="B88" s="9"/>
      <c r="C88" s="11"/>
      <c r="D88" s="12"/>
      <c r="E88" s="9"/>
      <c r="F88" s="11"/>
      <c r="G88" s="11"/>
    </row>
    <row r="89" spans="1:7" s="2" customFormat="1">
      <c r="A89" s="10" t="s">
        <v>46</v>
      </c>
      <c r="B89" s="9">
        <v>0.57999999999999996</v>
      </c>
      <c r="C89" s="11">
        <f>B89*110</f>
        <v>63.8</v>
      </c>
      <c r="D89" s="12">
        <f>C89*70/100</f>
        <v>44.66</v>
      </c>
      <c r="E89" s="30">
        <v>0.48359999999999997</v>
      </c>
      <c r="F89" s="35">
        <v>26.46</v>
      </c>
      <c r="G89" s="35">
        <v>18.22</v>
      </c>
    </row>
    <row r="90" spans="1:7" s="2" customFormat="1">
      <c r="A90" s="10"/>
      <c r="B90" s="9"/>
      <c r="C90" s="11"/>
      <c r="D90" s="12"/>
      <c r="E90" s="9"/>
      <c r="F90" s="11"/>
      <c r="G90" s="11"/>
    </row>
    <row r="91" spans="1:7">
      <c r="A91" s="13" t="s">
        <v>47</v>
      </c>
      <c r="B91" s="25">
        <v>187.33</v>
      </c>
      <c r="C91" s="26">
        <f>B91*130</f>
        <v>24352.9</v>
      </c>
      <c r="D91" s="27">
        <f>C91*70/100</f>
        <v>17047.03</v>
      </c>
      <c r="E91" s="25">
        <v>72.459159999999997</v>
      </c>
      <c r="F91" s="34">
        <v>6835.17</v>
      </c>
      <c r="G91" s="34">
        <v>4777.58</v>
      </c>
    </row>
    <row r="92" spans="1:7">
      <c r="A92" s="13" t="s">
        <v>115</v>
      </c>
      <c r="B92" s="29">
        <v>0</v>
      </c>
      <c r="C92" s="26">
        <v>0</v>
      </c>
      <c r="D92" s="27">
        <v>0</v>
      </c>
      <c r="E92" s="25">
        <v>93.245916000000008</v>
      </c>
      <c r="F92" s="34">
        <v>7396.0300000000007</v>
      </c>
      <c r="G92" s="34">
        <v>5171.1000000000004</v>
      </c>
    </row>
    <row r="93" spans="1:7">
      <c r="A93" s="13" t="s">
        <v>88</v>
      </c>
      <c r="B93" s="29">
        <v>0</v>
      </c>
      <c r="C93" s="26">
        <v>0</v>
      </c>
      <c r="D93" s="27">
        <v>0</v>
      </c>
      <c r="E93" s="25">
        <v>4.9679240000000009</v>
      </c>
      <c r="F93" s="34">
        <v>448.66</v>
      </c>
      <c r="G93" s="34">
        <v>313.95</v>
      </c>
    </row>
    <row r="94" spans="1:7" s="2" customFormat="1">
      <c r="A94" s="10" t="s">
        <v>205</v>
      </c>
      <c r="B94" s="9">
        <f>B91</f>
        <v>187.33</v>
      </c>
      <c r="C94" s="11">
        <f>C91</f>
        <v>24352.9</v>
      </c>
      <c r="D94" s="12">
        <f>D91</f>
        <v>17047.03</v>
      </c>
      <c r="E94" s="9">
        <f>SUM(E91:E93)</f>
        <v>170.67300000000003</v>
      </c>
      <c r="F94" s="11">
        <f>SUM(F91:F93)</f>
        <v>14679.86</v>
      </c>
      <c r="G94" s="11">
        <f>SUM(G91:G93)</f>
        <v>10262.630000000001</v>
      </c>
    </row>
    <row r="95" spans="1:7" s="2" customFormat="1">
      <c r="A95" s="10"/>
      <c r="B95" s="9"/>
      <c r="C95" s="11"/>
      <c r="D95" s="12"/>
      <c r="E95" s="9"/>
      <c r="F95" s="11"/>
      <c r="G95" s="11"/>
    </row>
    <row r="96" spans="1:7">
      <c r="A96" s="13" t="s">
        <v>49</v>
      </c>
      <c r="B96" s="25">
        <v>12.45</v>
      </c>
      <c r="C96" s="26">
        <f>B96*60</f>
        <v>747</v>
      </c>
      <c r="D96" s="27">
        <f>C96*70/100</f>
        <v>522.9</v>
      </c>
      <c r="E96" s="25">
        <v>7.5727000000000002</v>
      </c>
      <c r="F96" s="34">
        <v>315.68</v>
      </c>
      <c r="G96" s="34">
        <v>220.95</v>
      </c>
    </row>
    <row r="97" spans="1:7">
      <c r="A97" s="13" t="s">
        <v>365</v>
      </c>
      <c r="B97" s="29">
        <v>0</v>
      </c>
      <c r="C97" s="26">
        <v>0</v>
      </c>
      <c r="D97" s="27">
        <v>0</v>
      </c>
      <c r="E97" s="25">
        <v>0.3886</v>
      </c>
      <c r="F97" s="34">
        <v>5.05</v>
      </c>
      <c r="G97" s="34">
        <v>3.54</v>
      </c>
    </row>
    <row r="98" spans="1:7">
      <c r="A98" s="13" t="s">
        <v>159</v>
      </c>
      <c r="B98" s="29">
        <v>0</v>
      </c>
      <c r="C98" s="26">
        <v>0</v>
      </c>
      <c r="D98" s="27">
        <v>0</v>
      </c>
      <c r="E98" s="25">
        <v>2.6974999999999998</v>
      </c>
      <c r="F98" s="34">
        <v>105.46</v>
      </c>
      <c r="G98" s="34">
        <v>73.83</v>
      </c>
    </row>
    <row r="99" spans="1:7" s="2" customFormat="1">
      <c r="A99" s="10" t="s">
        <v>299</v>
      </c>
      <c r="B99" s="9">
        <f>B96</f>
        <v>12.45</v>
      </c>
      <c r="C99" s="11">
        <f>C96</f>
        <v>747</v>
      </c>
      <c r="D99" s="12">
        <f>D96</f>
        <v>522.9</v>
      </c>
      <c r="E99" s="9">
        <f>SUM(E96:E98)</f>
        <v>10.658799999999999</v>
      </c>
      <c r="F99" s="11">
        <f>SUM(F96:F98)</f>
        <v>426.19</v>
      </c>
      <c r="G99" s="11">
        <f>SUM(G96:G98)</f>
        <v>298.32</v>
      </c>
    </row>
    <row r="100" spans="1:7" s="2" customFormat="1">
      <c r="A100" s="10"/>
      <c r="B100" s="9"/>
      <c r="C100" s="11"/>
      <c r="D100" s="12"/>
      <c r="E100" s="9"/>
      <c r="F100" s="11"/>
      <c r="G100" s="11"/>
    </row>
    <row r="101" spans="1:7" s="2" customFormat="1">
      <c r="A101" s="10" t="s">
        <v>160</v>
      </c>
      <c r="B101" s="30">
        <v>34.700000000000003</v>
      </c>
      <c r="C101" s="11">
        <f>B101*140</f>
        <v>4858</v>
      </c>
      <c r="D101" s="12">
        <f>C101*70/100</f>
        <v>3400.6</v>
      </c>
      <c r="E101" s="30">
        <v>142.53399999999999</v>
      </c>
      <c r="F101" s="35">
        <v>16564.179999999997</v>
      </c>
      <c r="G101" s="35">
        <v>11591.050000000001</v>
      </c>
    </row>
    <row r="102" spans="1:7" s="2" customFormat="1">
      <c r="A102" s="10"/>
      <c r="B102" s="9"/>
      <c r="C102" s="11"/>
      <c r="D102" s="12"/>
      <c r="E102" s="9"/>
      <c r="F102" s="11"/>
      <c r="G102" s="11"/>
    </row>
    <row r="103" spans="1:7" s="2" customFormat="1">
      <c r="A103" s="10" t="s">
        <v>55</v>
      </c>
      <c r="B103" s="9">
        <v>0.88</v>
      </c>
      <c r="C103" s="11">
        <f>B103*140</f>
        <v>123.2</v>
      </c>
      <c r="D103" s="12">
        <f>C103*70/100</f>
        <v>86.24</v>
      </c>
      <c r="E103" s="30">
        <v>13.246500000000001</v>
      </c>
      <c r="F103" s="35">
        <v>1663.82</v>
      </c>
      <c r="G103" s="35">
        <v>1162.8499999999999</v>
      </c>
    </row>
    <row r="104" spans="1:7" s="2" customFormat="1">
      <c r="A104" s="10"/>
      <c r="B104" s="9"/>
      <c r="C104" s="11"/>
      <c r="D104" s="12"/>
      <c r="E104" s="30"/>
      <c r="F104" s="35"/>
      <c r="G104" s="35"/>
    </row>
    <row r="105" spans="1:7" s="2" customFormat="1">
      <c r="A105" s="10" t="s">
        <v>356</v>
      </c>
      <c r="B105" s="9">
        <v>0</v>
      </c>
      <c r="C105" s="11">
        <v>0</v>
      </c>
      <c r="D105" s="12">
        <v>0</v>
      </c>
      <c r="E105" s="30">
        <v>1.1160000000000001</v>
      </c>
      <c r="F105" s="35">
        <v>36</v>
      </c>
      <c r="G105" s="35">
        <v>25.2</v>
      </c>
    </row>
    <row r="106" spans="1:7" s="2" customFormat="1">
      <c r="A106" s="10"/>
      <c r="B106" s="9"/>
      <c r="C106" s="11"/>
      <c r="D106" s="12"/>
      <c r="E106" s="9"/>
      <c r="F106" s="11"/>
      <c r="G106" s="11"/>
    </row>
    <row r="107" spans="1:7" s="2" customFormat="1">
      <c r="A107" s="13" t="s">
        <v>173</v>
      </c>
      <c r="B107" s="25">
        <v>138.22999999999999</v>
      </c>
      <c r="C107" s="26">
        <f>B107*125</f>
        <v>17278.75</v>
      </c>
      <c r="D107" s="27">
        <f>C107*70/100</f>
        <v>12095.125</v>
      </c>
      <c r="E107" s="25">
        <v>4.2371999999999996</v>
      </c>
      <c r="F107" s="34">
        <v>467.44</v>
      </c>
      <c r="G107" s="34">
        <v>319.99</v>
      </c>
    </row>
    <row r="108" spans="1:7" s="2" customFormat="1">
      <c r="A108" s="13" t="s">
        <v>313</v>
      </c>
      <c r="B108" s="29">
        <v>0</v>
      </c>
      <c r="C108" s="26">
        <v>0</v>
      </c>
      <c r="D108" s="27">
        <v>0</v>
      </c>
      <c r="E108" s="25">
        <v>2.5802999999999998</v>
      </c>
      <c r="F108" s="34">
        <v>220.99</v>
      </c>
      <c r="G108" s="34">
        <v>154.68</v>
      </c>
    </row>
    <row r="109" spans="1:7" s="2" customFormat="1">
      <c r="A109" s="13" t="s">
        <v>221</v>
      </c>
      <c r="B109" s="29">
        <v>31.74</v>
      </c>
      <c r="C109" s="26">
        <f>B109*125</f>
        <v>3967.5</v>
      </c>
      <c r="D109" s="27">
        <f>C109*70/100</f>
        <v>2777.25</v>
      </c>
      <c r="E109" s="25">
        <v>22.201899999999998</v>
      </c>
      <c r="F109" s="34">
        <v>1560.48</v>
      </c>
      <c r="G109" s="34">
        <v>1092.22</v>
      </c>
    </row>
    <row r="110" spans="1:7" s="2" customFormat="1">
      <c r="A110" s="10" t="s">
        <v>173</v>
      </c>
      <c r="B110" s="9">
        <f>SUM(B107:B109)</f>
        <v>169.97</v>
      </c>
      <c r="C110" s="11">
        <f>SUM(C107:C109)</f>
        <v>21246.25</v>
      </c>
      <c r="D110" s="12">
        <f>SUM(D107:D109)</f>
        <v>14872.375</v>
      </c>
      <c r="E110" s="9">
        <f>SUM(E107:E109)</f>
        <v>29.019399999999997</v>
      </c>
      <c r="F110" s="11">
        <f t="shared" ref="F110:G110" si="18">SUM(F107:F109)</f>
        <v>2248.91</v>
      </c>
      <c r="G110" s="11">
        <f t="shared" si="18"/>
        <v>1566.89</v>
      </c>
    </row>
    <row r="111" spans="1:7" s="2" customFormat="1">
      <c r="A111" s="10"/>
      <c r="B111" s="9"/>
      <c r="C111" s="11"/>
      <c r="D111" s="12"/>
      <c r="E111" s="9"/>
      <c r="F111" s="11"/>
      <c r="G111" s="11"/>
    </row>
    <row r="112" spans="1:7" s="2" customFormat="1">
      <c r="A112" s="13" t="s">
        <v>172</v>
      </c>
      <c r="B112" s="29">
        <v>33.58</v>
      </c>
      <c r="C112" s="26">
        <f>B112*125</f>
        <v>4197.5</v>
      </c>
      <c r="D112" s="27">
        <f>C112*70/100</f>
        <v>2938.25</v>
      </c>
      <c r="E112" s="29">
        <v>0</v>
      </c>
      <c r="F112" s="26">
        <v>0</v>
      </c>
      <c r="G112" s="26">
        <v>0</v>
      </c>
    </row>
    <row r="113" spans="1:8" s="2" customFormat="1">
      <c r="A113" s="13" t="s">
        <v>222</v>
      </c>
      <c r="B113" s="29">
        <v>2.4300000000000002</v>
      </c>
      <c r="C113" s="26">
        <f>B113*125</f>
        <v>303.75</v>
      </c>
      <c r="D113" s="27">
        <f>C113*70/100</f>
        <v>212.625</v>
      </c>
      <c r="E113" s="25">
        <v>3.2599999999999997E-2</v>
      </c>
      <c r="F113" s="34">
        <v>2.0299999999999998</v>
      </c>
      <c r="G113" s="34">
        <v>1.4</v>
      </c>
    </row>
    <row r="114" spans="1:8" s="2" customFormat="1">
      <c r="A114" s="10" t="s">
        <v>172</v>
      </c>
      <c r="B114" s="9">
        <f>SUM(B112:B113)</f>
        <v>36.01</v>
      </c>
      <c r="C114" s="11">
        <f>SUM(C112:C113)</f>
        <v>4501.25</v>
      </c>
      <c r="D114" s="12">
        <f>SUM(D112:D113)</f>
        <v>3150.875</v>
      </c>
      <c r="E114" s="9">
        <f>SUM(E112:E113)</f>
        <v>3.2599999999999997E-2</v>
      </c>
      <c r="F114" s="11">
        <f t="shared" ref="F114:G114" si="19">SUM(F112:F113)</f>
        <v>2.0299999999999998</v>
      </c>
      <c r="G114" s="11">
        <f t="shared" si="19"/>
        <v>1.4</v>
      </c>
    </row>
    <row r="115" spans="1:8" s="2" customFormat="1">
      <c r="A115" s="10"/>
      <c r="B115" s="9"/>
      <c r="C115" s="11"/>
      <c r="D115" s="12"/>
      <c r="E115" s="9"/>
      <c r="F115" s="11"/>
      <c r="G115" s="11"/>
    </row>
    <row r="116" spans="1:8" s="2" customFormat="1">
      <c r="A116" s="13" t="s">
        <v>58</v>
      </c>
      <c r="B116" s="29">
        <v>19.27</v>
      </c>
      <c r="C116" s="26">
        <f>B116*125</f>
        <v>2408.75</v>
      </c>
      <c r="D116" s="27">
        <f>C116*70/100</f>
        <v>1686.125</v>
      </c>
      <c r="E116" s="25">
        <v>0.12529999999999999</v>
      </c>
      <c r="F116" s="34">
        <v>12.59</v>
      </c>
      <c r="G116" s="34">
        <v>8.81</v>
      </c>
    </row>
    <row r="117" spans="1:8" s="2" customFormat="1">
      <c r="A117" s="13" t="s">
        <v>318</v>
      </c>
      <c r="B117" s="29">
        <v>0.7</v>
      </c>
      <c r="C117" s="26">
        <f>B117*125</f>
        <v>87.5</v>
      </c>
      <c r="D117" s="27">
        <f>C117*70/100</f>
        <v>61.25</v>
      </c>
      <c r="E117" s="25">
        <v>8.2000000000000007E-3</v>
      </c>
      <c r="F117" s="34">
        <v>0.4</v>
      </c>
      <c r="G117" s="34">
        <v>0.28000000000000003</v>
      </c>
    </row>
    <row r="118" spans="1:8" s="2" customFormat="1">
      <c r="A118" s="10" t="s">
        <v>58</v>
      </c>
      <c r="B118" s="9">
        <f>SUM(B116:B117)</f>
        <v>19.97</v>
      </c>
      <c r="C118" s="11">
        <f>SUM(C116:C117)</f>
        <v>2496.25</v>
      </c>
      <c r="D118" s="12">
        <f>SUM(D116:D117)</f>
        <v>1747.375</v>
      </c>
      <c r="E118" s="9">
        <f>SUM(E116:E117)</f>
        <v>0.13350000000000001</v>
      </c>
      <c r="F118" s="11">
        <f t="shared" ref="F118:G118" si="20">SUM(F116:F117)</f>
        <v>12.99</v>
      </c>
      <c r="G118" s="11">
        <f t="shared" si="20"/>
        <v>9.09</v>
      </c>
    </row>
    <row r="119" spans="1:8" s="2" customFormat="1">
      <c r="A119" s="10"/>
      <c r="B119" s="9"/>
      <c r="C119" s="11"/>
      <c r="D119" s="12"/>
      <c r="E119" s="9"/>
      <c r="F119" s="11"/>
      <c r="G119" s="11"/>
    </row>
    <row r="120" spans="1:8" s="2" customFormat="1">
      <c r="A120" s="13" t="s">
        <v>300</v>
      </c>
      <c r="B120" s="29">
        <v>126.22</v>
      </c>
      <c r="C120" s="26">
        <f>B120*125</f>
        <v>15777.5</v>
      </c>
      <c r="D120" s="27">
        <f>C120*70/100</f>
        <v>11044.25</v>
      </c>
      <c r="E120" s="25">
        <v>0.309</v>
      </c>
      <c r="F120" s="34">
        <v>31.6</v>
      </c>
      <c r="G120" s="34">
        <v>20</v>
      </c>
    </row>
    <row r="121" spans="1:8" s="2" customFormat="1">
      <c r="A121" s="13" t="s">
        <v>317</v>
      </c>
      <c r="B121" s="29">
        <v>10.57</v>
      </c>
      <c r="C121" s="26">
        <f>B121*125</f>
        <v>1321.25</v>
      </c>
      <c r="D121" s="27">
        <f>C121*70/100</f>
        <v>924.875</v>
      </c>
      <c r="E121" s="25">
        <v>0.69389999999999996</v>
      </c>
      <c r="F121" s="34">
        <v>35</v>
      </c>
      <c r="G121" s="34">
        <v>24.03</v>
      </c>
    </row>
    <row r="122" spans="1:8" s="2" customFormat="1">
      <c r="A122" s="10" t="s">
        <v>300</v>
      </c>
      <c r="B122" s="9">
        <f>SUM(B120:B121)</f>
        <v>136.79</v>
      </c>
      <c r="C122" s="11">
        <f>SUM(C120:C121)</f>
        <v>17098.75</v>
      </c>
      <c r="D122" s="12">
        <f>SUM(D120:D121)</f>
        <v>11969.125</v>
      </c>
      <c r="E122" s="9">
        <f t="shared" ref="E122:G122" si="21">SUM(E120:E121)</f>
        <v>1.0028999999999999</v>
      </c>
      <c r="F122" s="11">
        <f t="shared" si="21"/>
        <v>66.599999999999994</v>
      </c>
      <c r="G122" s="11">
        <f t="shared" si="21"/>
        <v>44.03</v>
      </c>
      <c r="H122" s="38"/>
    </row>
    <row r="123" spans="1:8" s="2" customFormat="1">
      <c r="A123" s="10"/>
      <c r="B123" s="9"/>
      <c r="C123" s="11"/>
      <c r="D123" s="12"/>
      <c r="E123" s="9"/>
      <c r="F123" s="11"/>
      <c r="G123" s="11"/>
    </row>
    <row r="124" spans="1:8" s="2" customFormat="1">
      <c r="A124" s="13" t="s">
        <v>59</v>
      </c>
      <c r="B124" s="29">
        <v>152.69999999999999</v>
      </c>
      <c r="C124" s="26">
        <f>B124*125</f>
        <v>19087.5</v>
      </c>
      <c r="D124" s="27">
        <f>C124*70/100</f>
        <v>13361.25</v>
      </c>
      <c r="E124" s="25">
        <v>17.121700000000004</v>
      </c>
      <c r="F124" s="34">
        <v>1058.08</v>
      </c>
      <c r="G124" s="34">
        <v>735.63</v>
      </c>
    </row>
    <row r="125" spans="1:8" s="2" customFormat="1">
      <c r="A125" s="13" t="s">
        <v>315</v>
      </c>
      <c r="B125" s="29">
        <v>0</v>
      </c>
      <c r="C125" s="26">
        <v>0</v>
      </c>
      <c r="D125" s="27">
        <v>0</v>
      </c>
      <c r="E125" s="25">
        <v>1.1294</v>
      </c>
      <c r="F125" s="34">
        <v>46.05</v>
      </c>
      <c r="G125" s="34">
        <v>32.130000000000003</v>
      </c>
    </row>
    <row r="126" spans="1:8" s="2" customFormat="1">
      <c r="A126" s="13" t="s">
        <v>224</v>
      </c>
      <c r="B126" s="29">
        <v>69.55</v>
      </c>
      <c r="C126" s="26">
        <f>B126*125</f>
        <v>8693.75</v>
      </c>
      <c r="D126" s="27">
        <f>C126*70/100</f>
        <v>6085.625</v>
      </c>
      <c r="E126" s="25">
        <v>49.504761000000002</v>
      </c>
      <c r="F126" s="34">
        <v>3403.12</v>
      </c>
      <c r="G126" s="34">
        <v>2376.37</v>
      </c>
    </row>
    <row r="127" spans="1:8">
      <c r="A127" s="13" t="s">
        <v>316</v>
      </c>
      <c r="B127" s="29">
        <v>0</v>
      </c>
      <c r="C127" s="26">
        <v>0</v>
      </c>
      <c r="D127" s="27">
        <v>0</v>
      </c>
      <c r="E127" s="25">
        <v>1.0687389999999999</v>
      </c>
      <c r="F127" s="34">
        <v>47</v>
      </c>
      <c r="G127" s="34">
        <v>32</v>
      </c>
    </row>
    <row r="128" spans="1:8" s="2" customFormat="1">
      <c r="A128" s="10" t="s">
        <v>59</v>
      </c>
      <c r="B128" s="9">
        <f>SUM(B124:B126)</f>
        <v>222.25</v>
      </c>
      <c r="C128" s="11">
        <f>SUM(C124:C126)</f>
        <v>27781.25</v>
      </c>
      <c r="D128" s="12">
        <f>SUM(D124:D126)</f>
        <v>19446.875</v>
      </c>
      <c r="E128" s="9">
        <f>SUM(E124:E127)</f>
        <v>68.824600000000004</v>
      </c>
      <c r="F128" s="11">
        <f>SUM(F124:F127)</f>
        <v>4554.25</v>
      </c>
      <c r="G128" s="11">
        <f>SUM(G124:G127)</f>
        <v>3176.13</v>
      </c>
    </row>
    <row r="129" spans="1:7" s="2" customFormat="1">
      <c r="A129" s="10"/>
      <c r="B129" s="9"/>
      <c r="C129" s="11"/>
      <c r="D129" s="12"/>
      <c r="E129" s="9"/>
      <c r="F129" s="11"/>
      <c r="G129" s="11"/>
    </row>
    <row r="130" spans="1:7" s="2" customFormat="1">
      <c r="A130" s="10" t="s">
        <v>301</v>
      </c>
      <c r="B130" s="9">
        <v>0.1023</v>
      </c>
      <c r="C130" s="11">
        <f>B130*125</f>
        <v>12.7875</v>
      </c>
      <c r="D130" s="12">
        <f>C130*70/100</f>
        <v>8.9512499999999999</v>
      </c>
      <c r="E130" s="9">
        <v>0</v>
      </c>
      <c r="F130" s="11">
        <v>0</v>
      </c>
      <c r="G130" s="11">
        <v>0</v>
      </c>
    </row>
    <row r="131" spans="1:7" s="2" customFormat="1">
      <c r="A131" s="10"/>
      <c r="B131" s="9"/>
      <c r="C131" s="11"/>
      <c r="D131" s="12"/>
      <c r="E131" s="9"/>
      <c r="F131" s="11"/>
      <c r="G131" s="11"/>
    </row>
    <row r="132" spans="1:7" s="2" customFormat="1">
      <c r="A132" s="13" t="s">
        <v>57</v>
      </c>
      <c r="B132" s="25">
        <v>260.27</v>
      </c>
      <c r="C132" s="26">
        <f>B132*125</f>
        <v>32533.749999999996</v>
      </c>
      <c r="D132" s="27">
        <f>C132*70/100</f>
        <v>22773.624999999996</v>
      </c>
      <c r="E132" s="25">
        <v>30.519812000000002</v>
      </c>
      <c r="F132" s="34">
        <v>2875.13</v>
      </c>
      <c r="G132" s="34">
        <v>2003.71</v>
      </c>
    </row>
    <row r="133" spans="1:7" s="2" customFormat="1">
      <c r="A133" s="13" t="s">
        <v>223</v>
      </c>
      <c r="B133" s="29">
        <v>51</v>
      </c>
      <c r="C133" s="26">
        <f>B133*125</f>
        <v>6375</v>
      </c>
      <c r="D133" s="27">
        <f>C133*70/100</f>
        <v>4462.5</v>
      </c>
      <c r="E133" s="25">
        <v>25.454599999999999</v>
      </c>
      <c r="F133" s="34">
        <v>1563.27</v>
      </c>
      <c r="G133" s="34">
        <v>1091.52</v>
      </c>
    </row>
    <row r="134" spans="1:7" s="2" customFormat="1">
      <c r="A134" s="13" t="s">
        <v>314</v>
      </c>
      <c r="B134" s="29">
        <v>0</v>
      </c>
      <c r="C134" s="26">
        <v>0</v>
      </c>
      <c r="D134" s="27">
        <v>0</v>
      </c>
      <c r="E134" s="25">
        <v>21.437888000000001</v>
      </c>
      <c r="F134" s="34">
        <v>1519.87</v>
      </c>
      <c r="G134" s="34">
        <v>1063.9100000000001</v>
      </c>
    </row>
    <row r="135" spans="1:7" s="2" customFormat="1">
      <c r="A135" s="10" t="s">
        <v>57</v>
      </c>
      <c r="B135" s="9">
        <f>SUM(B132:B133)</f>
        <v>311.27</v>
      </c>
      <c r="C135" s="11">
        <f>SUM(C132:C133)</f>
        <v>38908.75</v>
      </c>
      <c r="D135" s="12">
        <f>SUM(D132:D133)</f>
        <v>27236.124999999996</v>
      </c>
      <c r="E135" s="9">
        <f>SUM(E132:E134)</f>
        <v>77.412300000000002</v>
      </c>
      <c r="F135" s="11">
        <f>SUM(F132:F134)</f>
        <v>5958.2699999999995</v>
      </c>
      <c r="G135" s="11">
        <f>SUM(G132:G134)</f>
        <v>4159.1400000000003</v>
      </c>
    </row>
    <row r="136" spans="1:7" s="2" customFormat="1">
      <c r="A136" s="10"/>
      <c r="B136" s="9"/>
      <c r="C136" s="11"/>
      <c r="D136" s="12"/>
      <c r="E136" s="9"/>
      <c r="F136" s="11"/>
      <c r="G136" s="11"/>
    </row>
    <row r="137" spans="1:7">
      <c r="A137" s="13" t="s">
        <v>63</v>
      </c>
      <c r="B137" s="29">
        <v>66.37</v>
      </c>
      <c r="C137" s="26">
        <f>B137*100</f>
        <v>6637</v>
      </c>
      <c r="D137" s="27">
        <f>C137*70/100</f>
        <v>4645.8999999999996</v>
      </c>
      <c r="E137" s="25">
        <v>46.346553</v>
      </c>
      <c r="F137" s="34">
        <v>3165.85</v>
      </c>
      <c r="G137" s="34">
        <v>2211.4899999999998</v>
      </c>
    </row>
    <row r="138" spans="1:7">
      <c r="A138" s="13" t="s">
        <v>161</v>
      </c>
      <c r="B138" s="29">
        <v>0</v>
      </c>
      <c r="C138" s="26">
        <v>0</v>
      </c>
      <c r="D138" s="27">
        <v>0</v>
      </c>
      <c r="E138" s="25">
        <v>0.34684700000000002</v>
      </c>
      <c r="F138" s="34">
        <v>19.7</v>
      </c>
      <c r="G138" s="34">
        <v>13.79</v>
      </c>
    </row>
    <row r="139" spans="1:7" s="2" customFormat="1">
      <c r="A139" s="10" t="s">
        <v>211</v>
      </c>
      <c r="B139" s="9">
        <f>B137</f>
        <v>66.37</v>
      </c>
      <c r="C139" s="11">
        <f>C137</f>
        <v>6637</v>
      </c>
      <c r="D139" s="12">
        <f>D137</f>
        <v>4645.8999999999996</v>
      </c>
      <c r="E139" s="9">
        <f>SUM(E137:E138)</f>
        <v>46.693399999999997</v>
      </c>
      <c r="F139" s="11">
        <f>SUM(F137:F138)</f>
        <v>3185.5499999999997</v>
      </c>
      <c r="G139" s="11">
        <f>SUM(G137:G138)</f>
        <v>2225.2799999999997</v>
      </c>
    </row>
    <row r="140" spans="1:7" s="2" customFormat="1">
      <c r="A140" s="10"/>
      <c r="B140" s="9"/>
      <c r="C140" s="11"/>
      <c r="D140" s="12"/>
      <c r="E140" s="9"/>
      <c r="F140" s="11"/>
      <c r="G140" s="11"/>
    </row>
    <row r="141" spans="1:7">
      <c r="A141" s="13" t="s">
        <v>61</v>
      </c>
      <c r="B141" s="29">
        <v>79.62</v>
      </c>
      <c r="C141" s="26">
        <f>B141*110</f>
        <v>8758.2000000000007</v>
      </c>
      <c r="D141" s="27">
        <f>C141*70/100</f>
        <v>6130.74</v>
      </c>
      <c r="E141" s="25">
        <v>63.395487000000003</v>
      </c>
      <c r="F141" s="34">
        <v>5906.69</v>
      </c>
      <c r="G141" s="34">
        <v>4128.95</v>
      </c>
    </row>
    <row r="142" spans="1:7">
      <c r="A142" s="13" t="s">
        <v>253</v>
      </c>
      <c r="B142" s="29">
        <v>0</v>
      </c>
      <c r="C142" s="26">
        <v>0</v>
      </c>
      <c r="D142" s="27">
        <v>0</v>
      </c>
      <c r="E142" s="25">
        <v>0.59953500000000004</v>
      </c>
      <c r="F142" s="34">
        <v>54.2</v>
      </c>
      <c r="G142" s="34">
        <v>37.94</v>
      </c>
    </row>
    <row r="143" spans="1:7">
      <c r="A143" s="13" t="s">
        <v>371</v>
      </c>
      <c r="B143" s="29">
        <v>0</v>
      </c>
      <c r="C143" s="26">
        <v>0</v>
      </c>
      <c r="D143" s="27">
        <v>0</v>
      </c>
      <c r="E143" s="25">
        <v>0.59377800000000003</v>
      </c>
      <c r="F143" s="34">
        <v>48.86</v>
      </c>
      <c r="G143" s="34">
        <v>34.200000000000003</v>
      </c>
    </row>
    <row r="144" spans="1:7" s="2" customFormat="1">
      <c r="A144" s="10" t="s">
        <v>206</v>
      </c>
      <c r="B144" s="9">
        <f>B141</f>
        <v>79.62</v>
      </c>
      <c r="C144" s="11">
        <f>C141</f>
        <v>8758.2000000000007</v>
      </c>
      <c r="D144" s="12">
        <f>D141</f>
        <v>6130.74</v>
      </c>
      <c r="E144" s="9">
        <f>SUM(E141:E143)</f>
        <v>64.588800000000006</v>
      </c>
      <c r="F144" s="11">
        <f t="shared" ref="F144:G144" si="22">SUM(F141:F143)</f>
        <v>6009.7499999999991</v>
      </c>
      <c r="G144" s="11">
        <f t="shared" si="22"/>
        <v>4201.0899999999992</v>
      </c>
    </row>
    <row r="145" spans="1:7" s="2" customFormat="1">
      <c r="A145" s="10"/>
      <c r="B145" s="9"/>
      <c r="C145" s="11"/>
      <c r="D145" s="12"/>
      <c r="E145" s="9"/>
      <c r="F145" s="11"/>
      <c r="G145" s="11"/>
    </row>
    <row r="146" spans="1:7" s="2" customFormat="1">
      <c r="A146" s="10" t="s">
        <v>60</v>
      </c>
      <c r="B146" s="9">
        <v>14.57</v>
      </c>
      <c r="C146" s="11">
        <f>B146*125</f>
        <v>1821.25</v>
      </c>
      <c r="D146" s="12">
        <f>C146*70/100</f>
        <v>1274.875</v>
      </c>
      <c r="E146" s="30">
        <v>1.0751999999999999</v>
      </c>
      <c r="F146" s="35">
        <v>71.37</v>
      </c>
      <c r="G146" s="35">
        <v>49.98</v>
      </c>
    </row>
    <row r="147" spans="1:7" s="2" customFormat="1">
      <c r="A147" s="10"/>
      <c r="B147" s="9"/>
      <c r="C147" s="11"/>
      <c r="D147" s="12"/>
      <c r="E147" s="9"/>
      <c r="F147" s="11"/>
      <c r="G147" s="11"/>
    </row>
    <row r="148" spans="1:7" s="2" customFormat="1">
      <c r="A148" s="10" t="s">
        <v>104</v>
      </c>
      <c r="B148" s="9">
        <v>83.97</v>
      </c>
      <c r="C148" s="11">
        <v>11213.566000000001</v>
      </c>
      <c r="D148" s="12">
        <v>7849.4961999999996</v>
      </c>
      <c r="E148" s="30">
        <v>60.906700000000001</v>
      </c>
      <c r="F148" s="35">
        <v>6131.54</v>
      </c>
      <c r="G148" s="35">
        <v>4291</v>
      </c>
    </row>
    <row r="149" spans="1:7" s="2" customFormat="1">
      <c r="A149" s="10"/>
      <c r="B149" s="9"/>
      <c r="C149" s="11"/>
      <c r="D149" s="12"/>
      <c r="E149" s="9"/>
      <c r="F149" s="11"/>
      <c r="G149" s="11"/>
    </row>
    <row r="150" spans="1:7">
      <c r="A150" s="13" t="s">
        <v>97</v>
      </c>
      <c r="B150" s="29">
        <v>25.39</v>
      </c>
      <c r="C150" s="26">
        <f>B150*100</f>
        <v>2539</v>
      </c>
      <c r="D150" s="27">
        <f>C150*70/100</f>
        <v>1777.3</v>
      </c>
      <c r="E150" s="25">
        <v>14.828213</v>
      </c>
      <c r="F150" s="34">
        <v>1260.3900000000001</v>
      </c>
      <c r="G150" s="34">
        <v>874.79</v>
      </c>
    </row>
    <row r="151" spans="1:7">
      <c r="A151" s="13" t="s">
        <v>373</v>
      </c>
      <c r="B151" s="29">
        <v>0</v>
      </c>
      <c r="C151" s="26">
        <v>0</v>
      </c>
      <c r="D151" s="27">
        <v>0</v>
      </c>
      <c r="E151" s="25">
        <v>5.9177E-2</v>
      </c>
      <c r="F151" s="34">
        <v>5</v>
      </c>
      <c r="G151" s="34">
        <v>1.02</v>
      </c>
    </row>
    <row r="152" spans="1:7">
      <c r="A152" s="13" t="s">
        <v>238</v>
      </c>
      <c r="B152" s="29">
        <v>0</v>
      </c>
      <c r="C152" s="26">
        <v>0</v>
      </c>
      <c r="D152" s="27">
        <v>0</v>
      </c>
      <c r="E152" s="25">
        <v>7.5310000000000002E-2</v>
      </c>
      <c r="F152" s="34">
        <v>6.4</v>
      </c>
      <c r="G152" s="34">
        <v>3.03</v>
      </c>
    </row>
    <row r="153" spans="1:7" s="2" customFormat="1">
      <c r="A153" s="10" t="s">
        <v>97</v>
      </c>
      <c r="B153" s="9">
        <f>SUM(B150:B150)</f>
        <v>25.39</v>
      </c>
      <c r="C153" s="11">
        <f>SUM(C150:C150)</f>
        <v>2539</v>
      </c>
      <c r="D153" s="12">
        <f>SUM(D150:D150)</f>
        <v>1777.3</v>
      </c>
      <c r="E153" s="9">
        <f>SUM(E150:E152)</f>
        <v>14.9627</v>
      </c>
      <c r="F153" s="11">
        <f>SUM(F150:F152)</f>
        <v>1271.7900000000002</v>
      </c>
      <c r="G153" s="11">
        <f>SUM(G150:G152)</f>
        <v>878.83999999999992</v>
      </c>
    </row>
    <row r="154" spans="1:7" s="2" customFormat="1">
      <c r="A154" s="10"/>
      <c r="B154" s="9"/>
      <c r="C154" s="11"/>
      <c r="D154" s="12"/>
      <c r="E154" s="9"/>
      <c r="F154" s="11"/>
      <c r="G154" s="11"/>
    </row>
    <row r="155" spans="1:7" s="2" customFormat="1">
      <c r="A155" s="10" t="s">
        <v>62</v>
      </c>
      <c r="B155" s="9">
        <v>20.27</v>
      </c>
      <c r="C155" s="11">
        <v>1902.8700000000001</v>
      </c>
      <c r="D155" s="12">
        <v>1332.009</v>
      </c>
      <c r="E155" s="30">
        <v>12.800599999999999</v>
      </c>
      <c r="F155" s="35">
        <v>1137.0899999999999</v>
      </c>
      <c r="G155" s="35">
        <v>795.1</v>
      </c>
    </row>
    <row r="156" spans="1:7" s="2" customFormat="1">
      <c r="A156" s="10"/>
      <c r="B156" s="9"/>
      <c r="C156" s="11"/>
      <c r="D156" s="12"/>
      <c r="E156" s="9"/>
      <c r="F156" s="11"/>
      <c r="G156" s="11"/>
    </row>
    <row r="157" spans="1:7" s="2" customFormat="1">
      <c r="A157" s="13" t="s">
        <v>96</v>
      </c>
      <c r="B157" s="29">
        <v>71.95</v>
      </c>
      <c r="C157" s="26">
        <v>9087.7999999999993</v>
      </c>
      <c r="D157" s="27">
        <v>6361.46</v>
      </c>
      <c r="E157" s="25">
        <v>62.541530000000002</v>
      </c>
      <c r="F157" s="34">
        <v>5637.01</v>
      </c>
      <c r="G157" s="34">
        <v>3937.98</v>
      </c>
    </row>
    <row r="158" spans="1:7" s="2" customFormat="1">
      <c r="A158" s="13" t="s">
        <v>375</v>
      </c>
      <c r="B158" s="29">
        <v>0</v>
      </c>
      <c r="C158" s="26">
        <v>0</v>
      </c>
      <c r="D158" s="27">
        <v>0</v>
      </c>
      <c r="E158" s="25">
        <v>0.57967000000000002</v>
      </c>
      <c r="F158" s="34">
        <v>60.48</v>
      </c>
      <c r="G158" s="34">
        <v>42.34</v>
      </c>
    </row>
    <row r="159" spans="1:7" s="2" customFormat="1">
      <c r="A159" s="10" t="s">
        <v>96</v>
      </c>
      <c r="B159" s="9">
        <f t="shared" ref="B159:D159" si="23">SUM(B157:B158)</f>
        <v>71.95</v>
      </c>
      <c r="C159" s="11">
        <f t="shared" si="23"/>
        <v>9087.7999999999993</v>
      </c>
      <c r="D159" s="12">
        <f t="shared" si="23"/>
        <v>6361.46</v>
      </c>
      <c r="E159" s="9">
        <f>SUM(E157:E158)</f>
        <v>63.121200000000002</v>
      </c>
      <c r="F159" s="35">
        <f t="shared" ref="F159:G159" si="24">SUM(F157:F158)</f>
        <v>5697.49</v>
      </c>
      <c r="G159" s="35">
        <f t="shared" si="24"/>
        <v>3980.32</v>
      </c>
    </row>
    <row r="160" spans="1:7" s="2" customFormat="1">
      <c r="A160" s="10"/>
      <c r="B160" s="9"/>
      <c r="C160" s="11"/>
      <c r="D160" s="12"/>
      <c r="E160" s="9"/>
      <c r="F160" s="11"/>
      <c r="G160" s="11"/>
    </row>
    <row r="161" spans="1:7" s="2" customFormat="1">
      <c r="A161" s="10" t="s">
        <v>64</v>
      </c>
      <c r="B161" s="9">
        <v>26.25</v>
      </c>
      <c r="C161" s="11">
        <v>3165.54</v>
      </c>
      <c r="D161" s="12">
        <v>2215.8779999999997</v>
      </c>
      <c r="E161" s="30">
        <v>24.556899999999999</v>
      </c>
      <c r="F161" s="35">
        <v>2338.29</v>
      </c>
      <c r="G161" s="35">
        <v>1631.35</v>
      </c>
    </row>
    <row r="162" spans="1:7" s="2" customFormat="1">
      <c r="A162" s="10"/>
      <c r="B162" s="9"/>
      <c r="C162" s="11"/>
      <c r="D162" s="12"/>
      <c r="E162" s="9"/>
      <c r="F162" s="11"/>
      <c r="G162" s="11"/>
    </row>
    <row r="163" spans="1:7" s="2" customFormat="1">
      <c r="A163" s="13" t="s">
        <v>65</v>
      </c>
      <c r="B163" s="29">
        <v>1.44</v>
      </c>
      <c r="C163" s="26">
        <v>0</v>
      </c>
      <c r="D163" s="27">
        <v>0</v>
      </c>
      <c r="E163" s="25">
        <v>0.1938</v>
      </c>
      <c r="F163" s="34">
        <v>21.28</v>
      </c>
      <c r="G163" s="34">
        <v>14.9</v>
      </c>
    </row>
    <row r="164" spans="1:7" s="2" customFormat="1">
      <c r="A164" s="13" t="s">
        <v>320</v>
      </c>
      <c r="B164" s="29">
        <v>0</v>
      </c>
      <c r="C164" s="26">
        <v>0</v>
      </c>
      <c r="D164" s="27">
        <v>0</v>
      </c>
      <c r="E164" s="25">
        <v>0.83940000000000003</v>
      </c>
      <c r="F164" s="34">
        <v>67</v>
      </c>
      <c r="G164" s="34">
        <v>45.03</v>
      </c>
    </row>
    <row r="165" spans="1:7" s="2" customFormat="1">
      <c r="A165" s="10" t="s">
        <v>65</v>
      </c>
      <c r="B165" s="9">
        <f>SUM(B163:B164)</f>
        <v>1.44</v>
      </c>
      <c r="C165" s="11">
        <f>B165*110</f>
        <v>158.4</v>
      </c>
      <c r="D165" s="12">
        <f>C165*70/100</f>
        <v>110.88</v>
      </c>
      <c r="E165" s="30">
        <f>SUM(E163:E164)</f>
        <v>1.0332000000000001</v>
      </c>
      <c r="F165" s="35">
        <f>SUM(F163:F164)</f>
        <v>88.28</v>
      </c>
      <c r="G165" s="35">
        <f>SUM(G163:G164)</f>
        <v>59.93</v>
      </c>
    </row>
    <row r="166" spans="1:7" s="2" customFormat="1">
      <c r="A166" s="10"/>
      <c r="B166" s="9"/>
      <c r="C166" s="11"/>
      <c r="D166" s="12"/>
      <c r="E166" s="9"/>
      <c r="F166" s="11"/>
      <c r="G166" s="11"/>
    </row>
    <row r="167" spans="1:7" s="2" customFormat="1">
      <c r="A167" s="10" t="s">
        <v>73</v>
      </c>
      <c r="B167" s="9">
        <v>1.6</v>
      </c>
      <c r="C167" s="11">
        <f>B167*90</f>
        <v>144</v>
      </c>
      <c r="D167" s="12">
        <f>C167*70/100</f>
        <v>100.8</v>
      </c>
      <c r="E167" s="30">
        <v>1.3357000000000001</v>
      </c>
      <c r="F167" s="35">
        <v>66.31</v>
      </c>
      <c r="G167" s="35">
        <v>45.6</v>
      </c>
    </row>
    <row r="168" spans="1:7" s="2" customFormat="1">
      <c r="A168" s="10"/>
      <c r="B168" s="9"/>
      <c r="C168" s="11"/>
      <c r="D168" s="12"/>
      <c r="E168" s="9"/>
      <c r="F168" s="11"/>
      <c r="G168" s="11"/>
    </row>
    <row r="169" spans="1:7" s="2" customFormat="1">
      <c r="A169" s="10" t="s">
        <v>66</v>
      </c>
      <c r="B169" s="9">
        <v>1.41</v>
      </c>
      <c r="C169" s="11">
        <f>B169*110</f>
        <v>155.1</v>
      </c>
      <c r="D169" s="12">
        <f>C169*70/100</f>
        <v>108.57</v>
      </c>
      <c r="E169" s="30">
        <v>0.78110000000000002</v>
      </c>
      <c r="F169" s="35">
        <v>76.81</v>
      </c>
      <c r="G169" s="35">
        <v>53.69</v>
      </c>
    </row>
    <row r="170" spans="1:7" s="2" customFormat="1">
      <c r="A170" s="10"/>
      <c r="B170" s="9"/>
      <c r="C170" s="11"/>
      <c r="D170" s="12"/>
      <c r="E170" s="9"/>
      <c r="F170" s="11"/>
      <c r="G170" s="11"/>
    </row>
    <row r="171" spans="1:7" s="2" customFormat="1">
      <c r="A171" s="10" t="s">
        <v>105</v>
      </c>
      <c r="B171" s="9">
        <v>2.63</v>
      </c>
      <c r="C171" s="11">
        <f>B171*120</f>
        <v>315.59999999999997</v>
      </c>
      <c r="D171" s="12">
        <f>C171*70/100</f>
        <v>220.91999999999996</v>
      </c>
      <c r="E171" s="30">
        <v>0.85850000000000004</v>
      </c>
      <c r="F171" s="35">
        <v>102.92</v>
      </c>
      <c r="G171" s="35">
        <v>71.400000000000006</v>
      </c>
    </row>
    <row r="172" spans="1:7" s="2" customFormat="1">
      <c r="A172" s="10"/>
      <c r="B172" s="9"/>
      <c r="C172" s="11"/>
      <c r="D172" s="12"/>
      <c r="E172" s="9"/>
      <c r="F172" s="11"/>
      <c r="G172" s="11"/>
    </row>
    <row r="173" spans="1:7" s="2" customFormat="1">
      <c r="A173" s="10" t="s">
        <v>70</v>
      </c>
      <c r="B173" s="9">
        <v>12.13</v>
      </c>
      <c r="C173" s="11">
        <f>B173*100</f>
        <v>1213</v>
      </c>
      <c r="D173" s="12">
        <f>C173*70/100</f>
        <v>849.1</v>
      </c>
      <c r="E173" s="30">
        <v>10.111201000000001</v>
      </c>
      <c r="F173" s="35">
        <v>833.01</v>
      </c>
      <c r="G173" s="35">
        <v>571.92999999999995</v>
      </c>
    </row>
    <row r="174" spans="1:7" s="2" customFormat="1">
      <c r="A174" s="10"/>
      <c r="B174" s="9"/>
      <c r="C174" s="11"/>
      <c r="D174" s="12"/>
      <c r="E174" s="9"/>
      <c r="F174" s="11"/>
      <c r="G174" s="11"/>
    </row>
    <row r="175" spans="1:7" s="2" customFormat="1">
      <c r="A175" s="10" t="s">
        <v>68</v>
      </c>
      <c r="B175" s="9">
        <v>0.86</v>
      </c>
      <c r="C175" s="11">
        <f>B175*100</f>
        <v>86</v>
      </c>
      <c r="D175" s="12">
        <f>C175*70/100</f>
        <v>60.2</v>
      </c>
      <c r="E175" s="30">
        <v>0.65980000000000005</v>
      </c>
      <c r="F175" s="35">
        <v>44.09</v>
      </c>
      <c r="G175" s="35">
        <v>29.34</v>
      </c>
    </row>
    <row r="176" spans="1:7" s="2" customFormat="1">
      <c r="A176" s="10"/>
      <c r="B176" s="9"/>
      <c r="C176" s="11"/>
      <c r="D176" s="12"/>
      <c r="E176" s="9"/>
      <c r="F176" s="11"/>
      <c r="G176" s="11"/>
    </row>
    <row r="177" spans="1:7" s="2" customFormat="1">
      <c r="A177" s="13" t="s">
        <v>71</v>
      </c>
      <c r="B177" s="29">
        <v>1.81</v>
      </c>
      <c r="C177" s="26">
        <f>B177*100</f>
        <v>181</v>
      </c>
      <c r="D177" s="27">
        <f>C177*70/100</f>
        <v>126.7</v>
      </c>
      <c r="E177" s="25">
        <v>1.02912</v>
      </c>
      <c r="F177" s="34">
        <v>87.67</v>
      </c>
      <c r="G177" s="34">
        <v>61</v>
      </c>
    </row>
    <row r="178" spans="1:7" s="2" customFormat="1">
      <c r="A178" s="13" t="s">
        <v>376</v>
      </c>
      <c r="B178" s="29">
        <v>0</v>
      </c>
      <c r="C178" s="26">
        <v>0</v>
      </c>
      <c r="D178" s="27">
        <v>0</v>
      </c>
      <c r="E178" s="25">
        <v>0.11317999999999999</v>
      </c>
      <c r="F178" s="34">
        <v>8.11</v>
      </c>
      <c r="G178" s="34">
        <v>2</v>
      </c>
    </row>
    <row r="179" spans="1:7" s="2" customFormat="1">
      <c r="A179" s="10" t="s">
        <v>71</v>
      </c>
      <c r="B179" s="9">
        <f t="shared" ref="B179:D179" si="25">SUM(B177:B178)</f>
        <v>1.81</v>
      </c>
      <c r="C179" s="11">
        <f t="shared" si="25"/>
        <v>181</v>
      </c>
      <c r="D179" s="12">
        <f t="shared" si="25"/>
        <v>126.7</v>
      </c>
      <c r="E179" s="30">
        <f t="shared" ref="E179:G179" si="26">SUM(E177:E178)</f>
        <v>1.1423000000000001</v>
      </c>
      <c r="F179" s="35">
        <f t="shared" si="26"/>
        <v>95.78</v>
      </c>
      <c r="G179" s="35">
        <f t="shared" si="26"/>
        <v>63</v>
      </c>
    </row>
    <row r="180" spans="1:7" s="2" customFormat="1">
      <c r="A180" s="10"/>
      <c r="B180" s="9"/>
      <c r="C180" s="11"/>
      <c r="D180" s="12"/>
      <c r="E180" s="9"/>
      <c r="F180" s="11"/>
      <c r="G180" s="11"/>
    </row>
    <row r="181" spans="1:7" s="2" customFormat="1">
      <c r="A181" s="10" t="s">
        <v>67</v>
      </c>
      <c r="B181" s="9">
        <v>9.9700000000000006</v>
      </c>
      <c r="C181" s="11">
        <f>B181*110</f>
        <v>1096.7</v>
      </c>
      <c r="D181" s="12">
        <f>C181*70/100</f>
        <v>767.69</v>
      </c>
      <c r="E181" s="30">
        <v>5.8507990000000003</v>
      </c>
      <c r="F181" s="35">
        <v>546.37</v>
      </c>
      <c r="G181" s="35">
        <v>380.79</v>
      </c>
    </row>
    <row r="182" spans="1:7" s="2" customFormat="1">
      <c r="A182" s="10"/>
      <c r="B182" s="9"/>
      <c r="C182" s="11"/>
      <c r="D182" s="12"/>
      <c r="E182" s="9"/>
      <c r="F182" s="11"/>
      <c r="G182" s="11"/>
    </row>
    <row r="183" spans="1:7" s="2" customFormat="1">
      <c r="A183" s="13" t="s">
        <v>69</v>
      </c>
      <c r="B183" s="29">
        <v>17.3</v>
      </c>
      <c r="C183" s="26">
        <v>0</v>
      </c>
      <c r="D183" s="27">
        <v>0</v>
      </c>
      <c r="E183" s="25">
        <v>7.752103</v>
      </c>
      <c r="F183" s="34">
        <v>476.9</v>
      </c>
      <c r="G183" s="34">
        <v>332.28</v>
      </c>
    </row>
    <row r="184" spans="1:7" s="2" customFormat="1">
      <c r="A184" s="13" t="s">
        <v>321</v>
      </c>
      <c r="B184" s="29">
        <v>0</v>
      </c>
      <c r="C184" s="26">
        <v>0</v>
      </c>
      <c r="D184" s="27">
        <v>0</v>
      </c>
      <c r="E184" s="25">
        <v>4.3197970000000003</v>
      </c>
      <c r="F184" s="34">
        <v>262.8</v>
      </c>
      <c r="G184" s="34">
        <v>177.41</v>
      </c>
    </row>
    <row r="185" spans="1:7" s="2" customFormat="1">
      <c r="A185" s="10" t="s">
        <v>69</v>
      </c>
      <c r="B185" s="9">
        <f>SUM(B183:B184)</f>
        <v>17.3</v>
      </c>
      <c r="C185" s="11">
        <f>B185*80</f>
        <v>1384</v>
      </c>
      <c r="D185" s="12">
        <f>C185*70/100</f>
        <v>968.8</v>
      </c>
      <c r="E185" s="30">
        <f>SUM(E183:E184)</f>
        <v>12.071899999999999</v>
      </c>
      <c r="F185" s="35">
        <f>SUM(F183:F184)</f>
        <v>739.7</v>
      </c>
      <c r="G185" s="35">
        <f>SUM(G183:G184)</f>
        <v>509.68999999999994</v>
      </c>
    </row>
    <row r="186" spans="1:7" s="2" customFormat="1">
      <c r="A186" s="10"/>
      <c r="B186" s="9"/>
      <c r="C186" s="11"/>
      <c r="D186" s="12"/>
      <c r="E186" s="9"/>
      <c r="F186" s="11"/>
      <c r="G186" s="11"/>
    </row>
    <row r="187" spans="1:7" s="2" customFormat="1">
      <c r="A187" s="10" t="s">
        <v>72</v>
      </c>
      <c r="B187" s="9">
        <v>14.53</v>
      </c>
      <c r="C187" s="11">
        <f>B187*120</f>
        <v>1743.6</v>
      </c>
      <c r="D187" s="12">
        <f>C187*70/100</f>
        <v>1220.52</v>
      </c>
      <c r="E187" s="30">
        <v>3.2702</v>
      </c>
      <c r="F187" s="35">
        <v>281.47000000000003</v>
      </c>
      <c r="G187" s="35">
        <v>196.88</v>
      </c>
    </row>
    <row r="188" spans="1:7" s="2" customFormat="1">
      <c r="A188" s="10"/>
      <c r="B188" s="9"/>
      <c r="C188" s="11"/>
      <c r="D188" s="12"/>
      <c r="E188" s="9"/>
      <c r="F188" s="11"/>
      <c r="G188" s="11"/>
    </row>
    <row r="189" spans="1:7" s="2" customFormat="1">
      <c r="A189" s="40" t="s">
        <v>102</v>
      </c>
      <c r="B189" s="15">
        <f>SUM(B8,B16,B20,B22,B28,B34,B39,B44,B48,B52,B56,B61,B63,B68,B70,B76,B80,B87,B89,B94,B99,B101,B103,B105,B110,B114,B118,B122,B128,B130,B135,B139,B144,B146,B148,B153,B155,B159,B161,B165,B167,B169,B171,B173,B175,B179,B181,B185,B187)</f>
        <v>5315.2599</v>
      </c>
      <c r="C189" s="16">
        <f t="shared" ref="C189:D189" si="27">SUM(C8,C16,C20,C22,C28,C34,C39,C44,C48,C52,C56,C61,C63,C68,C70,C76,C80,C87,C89,C94,C99,C101,C103,C105,C110,C114,C118,C122,C128,C130,C135,C139,C144,C146,C148,C153,C155,C159,C161,C165,C167,C169,C171,C173,C175,C179,C181,C185,C187)</f>
        <v>672450.23450000002</v>
      </c>
      <c r="D189" s="17">
        <f t="shared" si="27"/>
        <v>470715.16414999997</v>
      </c>
      <c r="E189" s="15">
        <f>SUM(E8,E16,E20,E22,E28,E34,E39,E44,E48,E52,E56,E61,E63,E68,E70,E76,E80,E87,E89,E94,E99,E101,E103,E105,E110,E114,E118,E122,E128,E130,E135,E139,E144,E146,E148,E153,E155,E159,E161,E165,E167,E169,E171,E173,E175,E179,E181,E185,E187)</f>
        <v>5043.1894009999987</v>
      </c>
      <c r="F189" s="16">
        <f>SUM(F8,F16,F20,F22,F28,F34,F39,F44,F48,F52,F56,F61,F63,F68,F70,F76,F80,F87,F89,F94,F99,F101,F103,F105,F110,F114,F118,F122,F128,F130,F135,F139,F144,F146,F148,F153,F155,F159,F161,F165,F167,F169,F171,F173,F175,F179,F181,F185,F187)</f>
        <v>488128.34999999986</v>
      </c>
      <c r="G189" s="16">
        <f>SUM(G8,G16,G20,G22,G28,G34,G39,G44,G48,G52,G56,G61,G63,G68,G70,G76,G80,G87,G89,G94,G99,G101,G103,G105,G110,G114,G118,G122,G128,G130,G135,G139,G144,G146,G148,G153,G155,G159,G161,G165,G167,G169,G171,G173,G175,G179,G181,G185,G187)</f>
        <v>341312.60000000015</v>
      </c>
    </row>
    <row r="190" spans="1:7">
      <c r="A190" s="10" t="s">
        <v>79</v>
      </c>
      <c r="B190" s="29">
        <v>0</v>
      </c>
      <c r="C190" s="31">
        <v>0</v>
      </c>
      <c r="D190" s="27">
        <f>C190*80/100</f>
        <v>0</v>
      </c>
      <c r="E190" s="25">
        <v>0.16270000000000001</v>
      </c>
      <c r="F190" s="34">
        <v>21.03</v>
      </c>
      <c r="G190" s="34">
        <v>16.72</v>
      </c>
    </row>
    <row r="191" spans="1:7">
      <c r="A191" s="10" t="s">
        <v>182</v>
      </c>
      <c r="B191" s="29">
        <v>1.99</v>
      </c>
      <c r="C191" s="26">
        <f t="shared" ref="C191" si="28">B191*180</f>
        <v>358.2</v>
      </c>
      <c r="D191" s="27">
        <f t="shared" ref="D191:D232" si="29">C191*80/100</f>
        <v>286.56</v>
      </c>
      <c r="E191" s="25">
        <v>1.1428619999999998</v>
      </c>
      <c r="F191" s="34">
        <v>61.1</v>
      </c>
      <c r="G191" s="34">
        <v>44.3</v>
      </c>
    </row>
    <row r="192" spans="1:7">
      <c r="A192" s="10" t="s">
        <v>329</v>
      </c>
      <c r="B192" s="29">
        <v>0</v>
      </c>
      <c r="C192" s="26">
        <f t="shared" ref="C192" si="30">B192*180</f>
        <v>0</v>
      </c>
      <c r="D192" s="27">
        <f t="shared" si="29"/>
        <v>0</v>
      </c>
      <c r="E192" s="25">
        <v>0.342638</v>
      </c>
      <c r="F192" s="34">
        <v>16.28</v>
      </c>
      <c r="G192" s="34">
        <v>10.95</v>
      </c>
    </row>
    <row r="193" spans="1:7">
      <c r="A193" s="10" t="s">
        <v>110</v>
      </c>
      <c r="B193" s="29">
        <v>12.84</v>
      </c>
      <c r="C193" s="26">
        <f>B193*180</f>
        <v>2311.1999999999998</v>
      </c>
      <c r="D193" s="27">
        <f t="shared" si="29"/>
        <v>1848.96</v>
      </c>
      <c r="E193" s="25">
        <v>6.4040429999999997</v>
      </c>
      <c r="F193" s="34">
        <v>396.19</v>
      </c>
      <c r="G193" s="34">
        <v>303.93</v>
      </c>
    </row>
    <row r="194" spans="1:7">
      <c r="A194" s="10" t="s">
        <v>326</v>
      </c>
      <c r="B194" s="29">
        <v>0</v>
      </c>
      <c r="C194" s="26">
        <f>B194*180</f>
        <v>0</v>
      </c>
      <c r="D194" s="27">
        <f t="shared" si="29"/>
        <v>0</v>
      </c>
      <c r="E194" s="25">
        <v>0.16105700000000001</v>
      </c>
      <c r="F194" s="34">
        <v>11</v>
      </c>
      <c r="G194" s="34">
        <v>3</v>
      </c>
    </row>
    <row r="195" spans="1:7">
      <c r="A195" s="10" t="s">
        <v>239</v>
      </c>
      <c r="B195" s="29">
        <v>2.56</v>
      </c>
      <c r="C195" s="26">
        <f>B195*180</f>
        <v>460.8</v>
      </c>
      <c r="D195" s="27">
        <f t="shared" si="29"/>
        <v>368.64</v>
      </c>
      <c r="E195" s="25">
        <v>0.89445699999999995</v>
      </c>
      <c r="F195" s="34">
        <v>66.45</v>
      </c>
      <c r="G195" s="34">
        <v>50.080000000000005</v>
      </c>
    </row>
    <row r="196" spans="1:7">
      <c r="A196" s="10" t="s">
        <v>378</v>
      </c>
      <c r="B196" s="29">
        <v>0</v>
      </c>
      <c r="C196" s="26">
        <f t="shared" ref="C196" si="31">B196*180</f>
        <v>0</v>
      </c>
      <c r="D196" s="27">
        <f t="shared" ref="D196" si="32">C196*80/100</f>
        <v>0</v>
      </c>
      <c r="E196" s="25">
        <v>6.794299999999999E-2</v>
      </c>
      <c r="F196" s="34">
        <v>2.62</v>
      </c>
      <c r="G196" s="34">
        <v>1.8</v>
      </c>
    </row>
    <row r="197" spans="1:7">
      <c r="A197" s="10" t="s">
        <v>247</v>
      </c>
      <c r="B197" s="29">
        <v>0.24</v>
      </c>
      <c r="C197" s="26">
        <f>B197*180</f>
        <v>43.199999999999996</v>
      </c>
      <c r="D197" s="27">
        <f t="shared" si="29"/>
        <v>34.559999999999995</v>
      </c>
      <c r="E197" s="25">
        <v>0.24160000000000001</v>
      </c>
      <c r="F197" s="34">
        <v>8.5</v>
      </c>
      <c r="G197" s="34">
        <v>6.8</v>
      </c>
    </row>
    <row r="198" spans="1:7">
      <c r="A198" s="10" t="s">
        <v>174</v>
      </c>
      <c r="B198" s="29">
        <v>5.21</v>
      </c>
      <c r="C198" s="26">
        <f>B198*180</f>
        <v>937.8</v>
      </c>
      <c r="D198" s="27">
        <f t="shared" si="29"/>
        <v>750.24</v>
      </c>
      <c r="E198" s="25">
        <v>1.8717999999999999</v>
      </c>
      <c r="F198" s="34">
        <v>125.1</v>
      </c>
      <c r="G198" s="34">
        <v>91.11</v>
      </c>
    </row>
    <row r="199" spans="1:7">
      <c r="A199" s="10" t="s">
        <v>168</v>
      </c>
      <c r="B199" s="29">
        <v>0</v>
      </c>
      <c r="C199" s="26">
        <f t="shared" ref="C199:C206" si="33">B199*180</f>
        <v>0</v>
      </c>
      <c r="D199" s="27">
        <f t="shared" si="29"/>
        <v>0</v>
      </c>
      <c r="E199" s="25">
        <v>1.4907999999999999</v>
      </c>
      <c r="F199" s="34">
        <v>86.16</v>
      </c>
      <c r="G199" s="34">
        <v>66.53</v>
      </c>
    </row>
    <row r="200" spans="1:7">
      <c r="A200" s="10" t="s">
        <v>141</v>
      </c>
      <c r="B200" s="29">
        <v>7.0000000000000007E-2</v>
      </c>
      <c r="C200" s="26">
        <f t="shared" si="33"/>
        <v>12.600000000000001</v>
      </c>
      <c r="D200" s="27">
        <f t="shared" si="29"/>
        <v>10.080000000000002</v>
      </c>
      <c r="E200" s="25">
        <v>2.7934000000000001</v>
      </c>
      <c r="F200" s="34">
        <v>237.25</v>
      </c>
      <c r="G200" s="34">
        <v>183.13</v>
      </c>
    </row>
    <row r="201" spans="1:7">
      <c r="A201" s="10" t="s">
        <v>332</v>
      </c>
      <c r="B201" s="29">
        <v>0</v>
      </c>
      <c r="C201" s="26">
        <f t="shared" ref="C201" si="34">B201*180</f>
        <v>0</v>
      </c>
      <c r="D201" s="27">
        <f t="shared" si="29"/>
        <v>0</v>
      </c>
      <c r="E201" s="25">
        <v>0</v>
      </c>
      <c r="F201" s="34">
        <v>0</v>
      </c>
      <c r="G201" s="34">
        <v>0</v>
      </c>
    </row>
    <row r="202" spans="1:7">
      <c r="A202" s="10" t="s">
        <v>327</v>
      </c>
      <c r="B202" s="29">
        <v>1.35</v>
      </c>
      <c r="C202" s="26">
        <f t="shared" ref="C202" si="35">B202*180</f>
        <v>243.00000000000003</v>
      </c>
      <c r="D202" s="27">
        <f t="shared" si="29"/>
        <v>194.40000000000003</v>
      </c>
      <c r="E202" s="25">
        <v>0.1237</v>
      </c>
      <c r="F202" s="34">
        <v>12</v>
      </c>
      <c r="G202" s="34">
        <v>9.6</v>
      </c>
    </row>
    <row r="203" spans="1:7">
      <c r="A203" s="10" t="s">
        <v>165</v>
      </c>
      <c r="B203" s="29">
        <v>0.03</v>
      </c>
      <c r="C203" s="26">
        <f t="shared" si="33"/>
        <v>5.3999999999999995</v>
      </c>
      <c r="D203" s="27">
        <f t="shared" si="29"/>
        <v>4.3199999999999994</v>
      </c>
      <c r="E203" s="25">
        <v>1.8771080000000002</v>
      </c>
      <c r="F203" s="34">
        <v>254.91</v>
      </c>
      <c r="G203" s="34">
        <v>195.57</v>
      </c>
    </row>
    <row r="204" spans="1:7">
      <c r="A204" s="10" t="s">
        <v>240</v>
      </c>
      <c r="B204" s="29">
        <v>0</v>
      </c>
      <c r="C204" s="26">
        <f t="shared" si="33"/>
        <v>0</v>
      </c>
      <c r="D204" s="27">
        <f t="shared" si="29"/>
        <v>0</v>
      </c>
      <c r="E204" s="25">
        <v>3.6091999999999999E-2</v>
      </c>
      <c r="F204" s="34">
        <v>38</v>
      </c>
      <c r="G204" s="34">
        <v>29.24</v>
      </c>
    </row>
    <row r="205" spans="1:7">
      <c r="A205" s="10" t="s">
        <v>175</v>
      </c>
      <c r="B205" s="29">
        <v>0</v>
      </c>
      <c r="C205" s="26">
        <f t="shared" si="33"/>
        <v>0</v>
      </c>
      <c r="D205" s="27">
        <f t="shared" si="29"/>
        <v>0</v>
      </c>
      <c r="E205" s="25">
        <v>0.48391699999999999</v>
      </c>
      <c r="F205" s="34">
        <v>41.1</v>
      </c>
      <c r="G205" s="34">
        <v>29.8</v>
      </c>
    </row>
    <row r="206" spans="1:7">
      <c r="A206" s="10" t="s">
        <v>242</v>
      </c>
      <c r="B206" s="29">
        <v>0</v>
      </c>
      <c r="C206" s="26">
        <f t="shared" si="33"/>
        <v>0</v>
      </c>
      <c r="D206" s="27">
        <f t="shared" si="29"/>
        <v>0</v>
      </c>
      <c r="E206" s="25">
        <v>0.34058299999999997</v>
      </c>
      <c r="F206" s="34">
        <v>29.13</v>
      </c>
      <c r="G206" s="34">
        <v>21.02</v>
      </c>
    </row>
    <row r="207" spans="1:7">
      <c r="A207" s="10" t="s">
        <v>213</v>
      </c>
      <c r="B207" s="29">
        <v>0.86</v>
      </c>
      <c r="C207" s="26">
        <f>B207*180</f>
        <v>154.80000000000001</v>
      </c>
      <c r="D207" s="27">
        <f t="shared" si="29"/>
        <v>123.84</v>
      </c>
      <c r="E207" s="25">
        <v>0.13469999999999999</v>
      </c>
      <c r="F207" s="34">
        <v>32</v>
      </c>
      <c r="G207" s="34">
        <v>25.6</v>
      </c>
    </row>
    <row r="208" spans="1:7">
      <c r="A208" s="10" t="s">
        <v>169</v>
      </c>
      <c r="B208" s="29">
        <v>6.95</v>
      </c>
      <c r="C208" s="26">
        <f>B208*180</f>
        <v>1251</v>
      </c>
      <c r="D208" s="27">
        <f t="shared" si="29"/>
        <v>1000.8</v>
      </c>
      <c r="E208" s="25">
        <v>1.4279999999999999</v>
      </c>
      <c r="F208" s="34">
        <v>147.84</v>
      </c>
      <c r="G208" s="34">
        <v>117.57</v>
      </c>
    </row>
    <row r="209" spans="1:7">
      <c r="A209" s="10" t="s">
        <v>328</v>
      </c>
      <c r="B209" s="29">
        <v>0</v>
      </c>
      <c r="C209" s="26">
        <f>B209*180</f>
        <v>0</v>
      </c>
      <c r="D209" s="27">
        <f t="shared" si="29"/>
        <v>0</v>
      </c>
      <c r="E209" s="25">
        <v>0.25769999999999998</v>
      </c>
      <c r="F209" s="34">
        <v>3.85</v>
      </c>
      <c r="G209" s="34">
        <v>2.2200000000000002</v>
      </c>
    </row>
    <row r="210" spans="1:7">
      <c r="A210" s="10" t="s">
        <v>359</v>
      </c>
      <c r="B210" s="29">
        <v>4.8899999999999997</v>
      </c>
      <c r="C210" s="26">
        <f>B210*180</f>
        <v>880.19999999999993</v>
      </c>
      <c r="D210" s="27">
        <f t="shared" si="29"/>
        <v>704.16</v>
      </c>
      <c r="E210" s="25">
        <v>0.3861</v>
      </c>
      <c r="F210" s="34">
        <v>12.88</v>
      </c>
      <c r="G210" s="34">
        <v>10.3</v>
      </c>
    </row>
    <row r="211" spans="1:7">
      <c r="A211" s="10" t="s">
        <v>215</v>
      </c>
      <c r="B211" s="29">
        <v>5.96</v>
      </c>
      <c r="C211" s="26">
        <f>B211*180</f>
        <v>1072.8</v>
      </c>
      <c r="D211" s="27">
        <f t="shared" si="29"/>
        <v>858.24</v>
      </c>
      <c r="E211" s="25">
        <v>5.9700000000000003E-2</v>
      </c>
      <c r="F211" s="34">
        <v>6.6</v>
      </c>
      <c r="G211" s="34">
        <v>5.28</v>
      </c>
    </row>
    <row r="212" spans="1:7">
      <c r="A212" s="10" t="s">
        <v>183</v>
      </c>
      <c r="B212" s="29">
        <v>0</v>
      </c>
      <c r="C212" s="26">
        <f>B212*120</f>
        <v>0</v>
      </c>
      <c r="D212" s="27">
        <f t="shared" si="29"/>
        <v>0</v>
      </c>
      <c r="E212" s="25">
        <v>3.27E-2</v>
      </c>
      <c r="F212" s="34">
        <v>5.0999999999999996</v>
      </c>
      <c r="G212" s="34">
        <v>3</v>
      </c>
    </row>
    <row r="213" spans="1:7">
      <c r="A213" s="10" t="s">
        <v>111</v>
      </c>
      <c r="B213" s="29">
        <v>5.69</v>
      </c>
      <c r="C213" s="26">
        <f>B213*180</f>
        <v>1024.2</v>
      </c>
      <c r="D213" s="27">
        <f t="shared" si="29"/>
        <v>819.36</v>
      </c>
      <c r="E213" s="25">
        <v>8.7499999999999994E-2</v>
      </c>
      <c r="F213" s="34">
        <v>13</v>
      </c>
      <c r="G213" s="34">
        <v>7.78</v>
      </c>
    </row>
    <row r="214" spans="1:7">
      <c r="A214" s="10" t="s">
        <v>179</v>
      </c>
      <c r="B214" s="29">
        <v>1.01</v>
      </c>
      <c r="C214" s="26">
        <f t="shared" ref="C214" si="36">B214*180</f>
        <v>181.8</v>
      </c>
      <c r="D214" s="27">
        <f t="shared" si="29"/>
        <v>145.44</v>
      </c>
      <c r="E214" s="25">
        <v>0.40670000000000001</v>
      </c>
      <c r="F214" s="34">
        <v>28.66</v>
      </c>
      <c r="G214" s="34">
        <v>20</v>
      </c>
    </row>
    <row r="215" spans="1:7">
      <c r="A215" s="10" t="s">
        <v>139</v>
      </c>
      <c r="B215" s="29">
        <v>0</v>
      </c>
      <c r="C215" s="26">
        <f>B215*190</f>
        <v>0</v>
      </c>
      <c r="D215" s="27">
        <f t="shared" si="29"/>
        <v>0</v>
      </c>
      <c r="E215" s="25">
        <v>1.909114</v>
      </c>
      <c r="F215" s="34">
        <v>1025.1299999999999</v>
      </c>
      <c r="G215" s="34">
        <v>815.93</v>
      </c>
    </row>
    <row r="216" spans="1:7">
      <c r="A216" s="10" t="s">
        <v>140</v>
      </c>
      <c r="B216" s="29">
        <v>0</v>
      </c>
      <c r="C216" s="26">
        <f>B216*190</f>
        <v>0</v>
      </c>
      <c r="D216" s="27">
        <f t="shared" si="29"/>
        <v>0</v>
      </c>
      <c r="E216" s="25">
        <v>2.0596860000000001</v>
      </c>
      <c r="F216" s="34">
        <v>315.91000000000003</v>
      </c>
      <c r="G216" s="34">
        <v>244.27</v>
      </c>
    </row>
    <row r="217" spans="1:7">
      <c r="A217" s="10" t="s">
        <v>180</v>
      </c>
      <c r="B217" s="29">
        <v>0.02</v>
      </c>
      <c r="C217" s="26">
        <f>B217*180</f>
        <v>3.6</v>
      </c>
      <c r="D217" s="27">
        <f t="shared" si="29"/>
        <v>2.88</v>
      </c>
      <c r="E217" s="25">
        <v>2.0402</v>
      </c>
      <c r="F217" s="34">
        <v>126.09</v>
      </c>
      <c r="G217" s="34">
        <v>94.62</v>
      </c>
    </row>
    <row r="218" spans="1:7">
      <c r="A218" s="10" t="s">
        <v>243</v>
      </c>
      <c r="B218" s="29">
        <v>0.06</v>
      </c>
      <c r="C218" s="26">
        <f t="shared" ref="C218" si="37">B218*180</f>
        <v>10.799999999999999</v>
      </c>
      <c r="D218" s="27">
        <f t="shared" si="29"/>
        <v>8.6399999999999988</v>
      </c>
      <c r="E218" s="25">
        <v>0.3604</v>
      </c>
      <c r="F218" s="34">
        <v>31</v>
      </c>
      <c r="G218" s="34">
        <v>22.62</v>
      </c>
    </row>
    <row r="219" spans="1:7">
      <c r="A219" s="10" t="s">
        <v>360</v>
      </c>
      <c r="B219" s="29">
        <v>2.27</v>
      </c>
      <c r="C219" s="26">
        <f t="shared" ref="C219" si="38">B219*180</f>
        <v>408.6</v>
      </c>
      <c r="D219" s="27">
        <f t="shared" si="29"/>
        <v>326.88</v>
      </c>
      <c r="E219" s="25">
        <v>0.27179999999999999</v>
      </c>
      <c r="F219" s="34">
        <v>20.92</v>
      </c>
      <c r="G219" s="34">
        <v>16.739999999999998</v>
      </c>
    </row>
    <row r="220" spans="1:7">
      <c r="A220" s="10" t="s">
        <v>225</v>
      </c>
      <c r="B220" s="29">
        <v>1.94</v>
      </c>
      <c r="C220" s="26">
        <f t="shared" ref="C220" si="39">B220*180</f>
        <v>349.2</v>
      </c>
      <c r="D220" s="27">
        <f t="shared" si="29"/>
        <v>279.36</v>
      </c>
      <c r="E220" s="25">
        <v>4.3799999999999999E-2</v>
      </c>
      <c r="F220" s="34">
        <v>4.2</v>
      </c>
      <c r="G220" s="34">
        <v>2.85</v>
      </c>
    </row>
    <row r="221" spans="1:7">
      <c r="A221" s="10" t="s">
        <v>361</v>
      </c>
      <c r="B221" s="29">
        <v>1.03</v>
      </c>
      <c r="C221" s="26">
        <f t="shared" ref="C221" si="40">B221*180</f>
        <v>185.4</v>
      </c>
      <c r="D221" s="27">
        <f t="shared" si="29"/>
        <v>148.32</v>
      </c>
      <c r="E221" s="25">
        <v>0</v>
      </c>
      <c r="F221" s="34">
        <v>0</v>
      </c>
      <c r="G221" s="34">
        <v>0</v>
      </c>
    </row>
    <row r="222" spans="1:7">
      <c r="A222" s="10" t="s">
        <v>362</v>
      </c>
      <c r="B222" s="29">
        <v>2.1</v>
      </c>
      <c r="C222" s="26">
        <f t="shared" ref="C222" si="41">B222*180</f>
        <v>378</v>
      </c>
      <c r="D222" s="27">
        <f t="shared" si="29"/>
        <v>302.39999999999998</v>
      </c>
      <c r="E222" s="25">
        <v>5.4300000000000001E-2</v>
      </c>
      <c r="F222" s="34">
        <v>4.66</v>
      </c>
      <c r="G222" s="34">
        <v>3.73</v>
      </c>
    </row>
    <row r="223" spans="1:7">
      <c r="A223" s="10" t="s">
        <v>217</v>
      </c>
      <c r="B223" s="29">
        <v>0.44</v>
      </c>
      <c r="C223" s="26">
        <f>B223*180</f>
        <v>79.2</v>
      </c>
      <c r="D223" s="27">
        <f t="shared" si="29"/>
        <v>63.36</v>
      </c>
      <c r="E223" s="25">
        <v>0.3251</v>
      </c>
      <c r="F223" s="34">
        <v>20</v>
      </c>
      <c r="G223" s="34">
        <v>13.49</v>
      </c>
    </row>
    <row r="224" spans="1:7">
      <c r="A224" s="10" t="s">
        <v>81</v>
      </c>
      <c r="B224" s="29">
        <v>0.21</v>
      </c>
      <c r="C224" s="26">
        <f>B224*180</f>
        <v>37.799999999999997</v>
      </c>
      <c r="D224" s="27">
        <f t="shared" si="29"/>
        <v>30.24</v>
      </c>
      <c r="E224" s="25">
        <v>5.0022000000000002</v>
      </c>
      <c r="F224" s="34">
        <v>867.11</v>
      </c>
      <c r="G224" s="34">
        <v>675.41</v>
      </c>
    </row>
    <row r="225" spans="1:7">
      <c r="A225" s="10" t="s">
        <v>330</v>
      </c>
      <c r="B225" s="29">
        <v>0</v>
      </c>
      <c r="C225" s="26">
        <f>B225*180</f>
        <v>0</v>
      </c>
      <c r="D225" s="27">
        <f t="shared" si="29"/>
        <v>0</v>
      </c>
      <c r="E225" s="25">
        <v>0.2447</v>
      </c>
      <c r="F225" s="34">
        <v>20.58</v>
      </c>
      <c r="G225" s="34">
        <v>16.46</v>
      </c>
    </row>
    <row r="226" spans="1:7">
      <c r="A226" s="10" t="s">
        <v>331</v>
      </c>
      <c r="B226" s="29">
        <v>0</v>
      </c>
      <c r="C226" s="26">
        <f>B226*180</f>
        <v>0</v>
      </c>
      <c r="D226" s="27">
        <f t="shared" si="29"/>
        <v>0</v>
      </c>
      <c r="E226" s="25">
        <v>0.2225</v>
      </c>
      <c r="F226" s="34">
        <v>19</v>
      </c>
      <c r="G226" s="34">
        <v>12.99</v>
      </c>
    </row>
    <row r="227" spans="1:7">
      <c r="A227" s="10" t="s">
        <v>363</v>
      </c>
      <c r="B227" s="29">
        <v>1.97</v>
      </c>
      <c r="C227" s="26">
        <f>B227*180</f>
        <v>354.6</v>
      </c>
      <c r="D227" s="27">
        <f t="shared" si="29"/>
        <v>283.68</v>
      </c>
      <c r="E227" s="25">
        <v>0</v>
      </c>
      <c r="F227" s="34">
        <v>0</v>
      </c>
      <c r="G227" s="34">
        <v>0</v>
      </c>
    </row>
    <row r="228" spans="1:7">
      <c r="A228" s="10" t="s">
        <v>138</v>
      </c>
      <c r="B228" s="29">
        <v>10.55</v>
      </c>
      <c r="C228" s="26">
        <f>B228*190</f>
        <v>2004.5000000000002</v>
      </c>
      <c r="D228" s="27">
        <f t="shared" si="29"/>
        <v>1603.6000000000004</v>
      </c>
      <c r="E228" s="25">
        <v>6.6311</v>
      </c>
      <c r="F228" s="34">
        <v>897.93</v>
      </c>
      <c r="G228" s="34">
        <v>696.83999999999992</v>
      </c>
    </row>
    <row r="229" spans="1:7">
      <c r="A229" s="10" t="s">
        <v>325</v>
      </c>
      <c r="B229" s="29">
        <v>0</v>
      </c>
      <c r="C229" s="26">
        <f>B229*190</f>
        <v>0</v>
      </c>
      <c r="D229" s="27">
        <f t="shared" si="29"/>
        <v>0</v>
      </c>
      <c r="E229" s="25">
        <v>0</v>
      </c>
      <c r="F229" s="34">
        <v>0</v>
      </c>
      <c r="G229" s="34">
        <v>0</v>
      </c>
    </row>
    <row r="230" spans="1:7">
      <c r="A230" s="10" t="s">
        <v>137</v>
      </c>
      <c r="B230" s="29">
        <v>0.1</v>
      </c>
      <c r="C230" s="26">
        <f>B230*180</f>
        <v>18</v>
      </c>
      <c r="D230" s="27">
        <f t="shared" si="29"/>
        <v>14.4</v>
      </c>
      <c r="E230" s="25">
        <v>2.4983</v>
      </c>
      <c r="F230" s="34">
        <v>212.51</v>
      </c>
      <c r="G230" s="34">
        <v>159.07</v>
      </c>
    </row>
    <row r="231" spans="1:7">
      <c r="A231" s="10" t="s">
        <v>181</v>
      </c>
      <c r="B231" s="29">
        <v>28.17</v>
      </c>
      <c r="C231" s="26">
        <f>B231*180</f>
        <v>5070.6000000000004</v>
      </c>
      <c r="D231" s="27">
        <f t="shared" si="29"/>
        <v>4056.48</v>
      </c>
      <c r="E231" s="25">
        <v>3.2282999999999999</v>
      </c>
      <c r="F231" s="34">
        <v>319.81</v>
      </c>
      <c r="G231" s="34">
        <v>241.62</v>
      </c>
    </row>
    <row r="232" spans="1:7">
      <c r="A232" s="10" t="s">
        <v>245</v>
      </c>
      <c r="B232" s="29">
        <v>0</v>
      </c>
      <c r="C232" s="26">
        <f>B232*180</f>
        <v>0</v>
      </c>
      <c r="D232" s="27">
        <f t="shared" si="29"/>
        <v>0</v>
      </c>
      <c r="E232" s="25">
        <v>0.5121</v>
      </c>
      <c r="F232" s="34">
        <v>56.48</v>
      </c>
      <c r="G232" s="34">
        <v>42.2</v>
      </c>
    </row>
    <row r="233" spans="1:7" s="2" customFormat="1">
      <c r="A233" s="42" t="s">
        <v>254</v>
      </c>
      <c r="B233" s="15">
        <f>SUM(B190:B232)</f>
        <v>98.51</v>
      </c>
      <c r="C233" s="16">
        <f>SUM(C190:C232)</f>
        <v>17837.300000000003</v>
      </c>
      <c r="D233" s="17">
        <f>SUM(D190:D232)</f>
        <v>14269.84</v>
      </c>
      <c r="E233" s="15">
        <f>SUM(E190:E232)</f>
        <v>46.631399999999985</v>
      </c>
      <c r="F233" s="16">
        <f t="shared" ref="F233:G233" si="42">SUM(F190:F232)</f>
        <v>5598.0800000000008</v>
      </c>
      <c r="G233" s="16">
        <f t="shared" si="42"/>
        <v>4314.1699999999992</v>
      </c>
    </row>
    <row r="234" spans="1:7">
      <c r="A234" s="10" t="s">
        <v>136</v>
      </c>
      <c r="B234" s="29">
        <v>0</v>
      </c>
      <c r="C234" s="26">
        <f>B234*195</f>
        <v>0</v>
      </c>
      <c r="D234" s="27">
        <f t="shared" ref="D234:D262" si="43">C234*80/100</f>
        <v>0</v>
      </c>
      <c r="E234" s="46">
        <v>0</v>
      </c>
      <c r="F234" s="34">
        <v>358.36</v>
      </c>
      <c r="G234" s="34">
        <v>286.68</v>
      </c>
    </row>
    <row r="235" spans="1:7">
      <c r="A235" s="10" t="s">
        <v>256</v>
      </c>
      <c r="B235" s="29">
        <v>0</v>
      </c>
      <c r="C235" s="26">
        <f t="shared" ref="C235:C245" si="44">B235*195</f>
        <v>0</v>
      </c>
      <c r="D235" s="27">
        <f t="shared" si="43"/>
        <v>0</v>
      </c>
      <c r="E235" s="46">
        <v>0</v>
      </c>
      <c r="F235" s="34">
        <v>49</v>
      </c>
      <c r="G235" s="34">
        <v>39</v>
      </c>
    </row>
    <row r="236" spans="1:7">
      <c r="A236" s="10" t="s">
        <v>120</v>
      </c>
      <c r="B236" s="29">
        <v>0</v>
      </c>
      <c r="C236" s="26">
        <f t="shared" si="44"/>
        <v>0</v>
      </c>
      <c r="D236" s="27">
        <f t="shared" si="43"/>
        <v>0</v>
      </c>
      <c r="E236" s="46">
        <v>0</v>
      </c>
      <c r="F236" s="34">
        <v>1295.71</v>
      </c>
      <c r="G236" s="34">
        <v>1036.5999999999999</v>
      </c>
    </row>
    <row r="237" spans="1:7">
      <c r="A237" s="10" t="s">
        <v>302</v>
      </c>
      <c r="B237" s="29">
        <v>0</v>
      </c>
      <c r="C237" s="26">
        <f t="shared" ref="C237" si="45">B237*195</f>
        <v>0</v>
      </c>
      <c r="D237" s="27">
        <f t="shared" ref="D237" si="46">C237*80/100</f>
        <v>0</v>
      </c>
      <c r="E237" s="46">
        <v>0</v>
      </c>
      <c r="F237" s="34">
        <v>0</v>
      </c>
      <c r="G237" s="34">
        <v>0</v>
      </c>
    </row>
    <row r="238" spans="1:7">
      <c r="A238" s="10" t="s">
        <v>135</v>
      </c>
      <c r="B238" s="29">
        <v>0</v>
      </c>
      <c r="C238" s="26">
        <f t="shared" si="44"/>
        <v>0</v>
      </c>
      <c r="D238" s="27">
        <f t="shared" si="43"/>
        <v>0</v>
      </c>
      <c r="E238" s="46">
        <v>0</v>
      </c>
      <c r="F238" s="34">
        <v>34.9</v>
      </c>
      <c r="G238" s="34">
        <v>27.91</v>
      </c>
    </row>
    <row r="239" spans="1:7">
      <c r="A239" s="10" t="s">
        <v>380</v>
      </c>
      <c r="B239" s="29">
        <v>0</v>
      </c>
      <c r="C239" s="26">
        <f t="shared" ref="C239" si="47">B239*195</f>
        <v>0</v>
      </c>
      <c r="D239" s="27">
        <f t="shared" ref="D239" si="48">C239*80/100</f>
        <v>0</v>
      </c>
      <c r="E239" s="46">
        <v>0</v>
      </c>
      <c r="F239" s="46">
        <v>14.92</v>
      </c>
      <c r="G239" s="46">
        <v>11.93</v>
      </c>
    </row>
    <row r="240" spans="1:7">
      <c r="A240" s="10" t="s">
        <v>121</v>
      </c>
      <c r="B240" s="29">
        <v>0</v>
      </c>
      <c r="C240" s="26">
        <f t="shared" si="44"/>
        <v>0</v>
      </c>
      <c r="D240" s="27">
        <f t="shared" si="43"/>
        <v>0</v>
      </c>
      <c r="E240" s="46">
        <v>0.13300000000000001</v>
      </c>
      <c r="F240" s="34">
        <v>75.760000000000005</v>
      </c>
      <c r="G240" s="34">
        <v>60.61</v>
      </c>
    </row>
    <row r="241" spans="1:7">
      <c r="A241" s="10" t="s">
        <v>184</v>
      </c>
      <c r="B241" s="29">
        <v>0</v>
      </c>
      <c r="C241" s="26">
        <f>B241*195</f>
        <v>0</v>
      </c>
      <c r="D241" s="27">
        <f>C241*80/100</f>
        <v>0</v>
      </c>
      <c r="E241" s="29">
        <v>0</v>
      </c>
      <c r="F241" s="26">
        <v>0</v>
      </c>
      <c r="G241" s="26">
        <v>0</v>
      </c>
    </row>
    <row r="242" spans="1:7">
      <c r="A242" s="10" t="s">
        <v>122</v>
      </c>
      <c r="B242" s="29">
        <v>0</v>
      </c>
      <c r="C242" s="26">
        <f t="shared" si="44"/>
        <v>0</v>
      </c>
      <c r="D242" s="27">
        <f t="shared" si="43"/>
        <v>0</v>
      </c>
      <c r="E242" s="46">
        <v>0</v>
      </c>
      <c r="F242" s="34">
        <v>19.079999999999998</v>
      </c>
      <c r="G242" s="34">
        <v>15.26</v>
      </c>
    </row>
    <row r="243" spans="1:7">
      <c r="A243" s="10" t="s">
        <v>123</v>
      </c>
      <c r="B243" s="29">
        <v>0</v>
      </c>
      <c r="C243" s="26">
        <f t="shared" si="44"/>
        <v>0</v>
      </c>
      <c r="D243" s="27">
        <f t="shared" si="43"/>
        <v>0</v>
      </c>
      <c r="E243" s="46">
        <v>0</v>
      </c>
      <c r="F243" s="34">
        <v>25.72</v>
      </c>
      <c r="G243" s="34">
        <v>20.57</v>
      </c>
    </row>
    <row r="244" spans="1:7">
      <c r="A244" s="10" t="s">
        <v>119</v>
      </c>
      <c r="B244" s="29">
        <v>0</v>
      </c>
      <c r="C244" s="26">
        <f t="shared" si="44"/>
        <v>0</v>
      </c>
      <c r="D244" s="27">
        <f t="shared" si="43"/>
        <v>0</v>
      </c>
      <c r="E244" s="46">
        <v>0</v>
      </c>
      <c r="F244" s="34">
        <v>0</v>
      </c>
      <c r="G244" s="34">
        <v>0</v>
      </c>
    </row>
    <row r="245" spans="1:7">
      <c r="A245" s="10" t="s">
        <v>124</v>
      </c>
      <c r="B245" s="29">
        <v>0</v>
      </c>
      <c r="C245" s="26">
        <f t="shared" si="44"/>
        <v>0</v>
      </c>
      <c r="D245" s="27">
        <f t="shared" si="43"/>
        <v>0</v>
      </c>
      <c r="E245" s="29">
        <v>0</v>
      </c>
      <c r="F245" s="26">
        <v>0</v>
      </c>
      <c r="G245" s="26">
        <v>0</v>
      </c>
    </row>
    <row r="246" spans="1:7">
      <c r="A246" s="10" t="s">
        <v>185</v>
      </c>
      <c r="B246" s="29">
        <v>0</v>
      </c>
      <c r="C246" s="26">
        <f>B246*195</f>
        <v>0</v>
      </c>
      <c r="D246" s="27">
        <f>C246*80/100</f>
        <v>0</v>
      </c>
      <c r="E246" s="46">
        <v>0</v>
      </c>
      <c r="F246" s="26">
        <v>0</v>
      </c>
      <c r="G246" s="26">
        <v>0</v>
      </c>
    </row>
    <row r="247" spans="1:7">
      <c r="A247" s="10" t="s">
        <v>216</v>
      </c>
      <c r="B247" s="29">
        <v>0</v>
      </c>
      <c r="C247" s="26">
        <f>B247*195</f>
        <v>0</v>
      </c>
      <c r="D247" s="27">
        <f>C247*80/100</f>
        <v>0</v>
      </c>
      <c r="E247" s="47">
        <v>0</v>
      </c>
      <c r="F247" s="25">
        <v>0.96</v>
      </c>
      <c r="G247" s="25">
        <v>0.77</v>
      </c>
    </row>
    <row r="248" spans="1:7">
      <c r="A248" s="10" t="s">
        <v>134</v>
      </c>
      <c r="B248" s="29">
        <v>0</v>
      </c>
      <c r="C248" s="26">
        <f>B248*120</f>
        <v>0</v>
      </c>
      <c r="D248" s="27">
        <v>0</v>
      </c>
      <c r="E248" s="46">
        <v>0.17879999999999999</v>
      </c>
      <c r="F248" s="34">
        <v>35.47</v>
      </c>
      <c r="G248" s="34">
        <v>28.38</v>
      </c>
    </row>
    <row r="249" spans="1:7">
      <c r="A249" s="10" t="s">
        <v>257</v>
      </c>
      <c r="B249" s="29">
        <v>0</v>
      </c>
      <c r="C249" s="26">
        <f>B249*230</f>
        <v>0</v>
      </c>
      <c r="D249" s="27">
        <f t="shared" si="43"/>
        <v>0</v>
      </c>
      <c r="E249" s="46">
        <v>0.17349999999999999</v>
      </c>
      <c r="F249" s="34">
        <v>7.69</v>
      </c>
      <c r="G249" s="34">
        <v>6.15</v>
      </c>
    </row>
    <row r="250" spans="1:7">
      <c r="A250" s="10" t="s">
        <v>133</v>
      </c>
      <c r="B250" s="29">
        <v>0</v>
      </c>
      <c r="C250" s="26">
        <f t="shared" ref="C250" si="49">B250*230</f>
        <v>0</v>
      </c>
      <c r="D250" s="27">
        <f t="shared" si="43"/>
        <v>0</v>
      </c>
      <c r="E250" s="46">
        <v>0.53169999999999995</v>
      </c>
      <c r="F250" s="34">
        <v>83.09</v>
      </c>
      <c r="G250" s="34">
        <v>66.47</v>
      </c>
    </row>
    <row r="251" spans="1:7">
      <c r="A251" s="10" t="s">
        <v>132</v>
      </c>
      <c r="B251" s="29">
        <v>0</v>
      </c>
      <c r="C251" s="26">
        <f t="shared" ref="C251:C259" si="50">B251*195</f>
        <v>0</v>
      </c>
      <c r="D251" s="27">
        <f t="shared" si="43"/>
        <v>0</v>
      </c>
      <c r="E251" s="46">
        <v>0.43230000000000002</v>
      </c>
      <c r="F251" s="34">
        <v>3168.21</v>
      </c>
      <c r="G251" s="34">
        <v>2534.63</v>
      </c>
    </row>
    <row r="252" spans="1:7">
      <c r="A252" s="10" t="s">
        <v>125</v>
      </c>
      <c r="B252" s="29">
        <v>0</v>
      </c>
      <c r="C252" s="26">
        <f t="shared" si="50"/>
        <v>0</v>
      </c>
      <c r="D252" s="27">
        <f t="shared" si="43"/>
        <v>0</v>
      </c>
      <c r="E252" s="46">
        <v>0</v>
      </c>
      <c r="F252" s="34">
        <v>32.42</v>
      </c>
      <c r="G252" s="34">
        <v>25.93</v>
      </c>
    </row>
    <row r="253" spans="1:7">
      <c r="A253" s="10" t="s">
        <v>218</v>
      </c>
      <c r="B253" s="29">
        <v>0</v>
      </c>
      <c r="C253" s="26">
        <f t="shared" ref="C253" si="51">B253*195</f>
        <v>0</v>
      </c>
      <c r="D253" s="27">
        <f t="shared" ref="D253" si="52">C253*80/100</f>
        <v>0</v>
      </c>
      <c r="E253" s="29">
        <v>0</v>
      </c>
      <c r="F253" s="26">
        <v>0</v>
      </c>
      <c r="G253" s="26">
        <v>0</v>
      </c>
    </row>
    <row r="254" spans="1:7">
      <c r="A254" s="10" t="s">
        <v>126</v>
      </c>
      <c r="B254" s="29">
        <v>0</v>
      </c>
      <c r="C254" s="26">
        <f t="shared" si="50"/>
        <v>0</v>
      </c>
      <c r="D254" s="27">
        <f t="shared" si="43"/>
        <v>0</v>
      </c>
      <c r="E254" s="29">
        <v>0</v>
      </c>
      <c r="F254" s="26">
        <v>0</v>
      </c>
      <c r="G254" s="26">
        <v>0</v>
      </c>
    </row>
    <row r="255" spans="1:7">
      <c r="A255" s="10" t="s">
        <v>127</v>
      </c>
      <c r="B255" s="29">
        <v>0</v>
      </c>
      <c r="C255" s="26">
        <f t="shared" si="50"/>
        <v>0</v>
      </c>
      <c r="D255" s="27">
        <f t="shared" si="43"/>
        <v>0</v>
      </c>
      <c r="E255" s="46">
        <v>0</v>
      </c>
      <c r="F255" s="34">
        <v>0</v>
      </c>
      <c r="G255" s="34">
        <v>0</v>
      </c>
    </row>
    <row r="256" spans="1:7">
      <c r="A256" s="10" t="s">
        <v>128</v>
      </c>
      <c r="B256" s="29">
        <v>0</v>
      </c>
      <c r="C256" s="26">
        <f t="shared" si="50"/>
        <v>0</v>
      </c>
      <c r="D256" s="27">
        <f t="shared" si="43"/>
        <v>0</v>
      </c>
      <c r="E256" s="29">
        <v>0</v>
      </c>
      <c r="F256" s="26">
        <v>0</v>
      </c>
      <c r="G256" s="26">
        <v>0</v>
      </c>
    </row>
    <row r="257" spans="1:12">
      <c r="A257" s="10" t="s">
        <v>129</v>
      </c>
      <c r="B257" s="29">
        <v>0</v>
      </c>
      <c r="C257" s="26">
        <f t="shared" si="50"/>
        <v>0</v>
      </c>
      <c r="D257" s="27">
        <f t="shared" si="43"/>
        <v>0</v>
      </c>
      <c r="E257" s="46">
        <v>0</v>
      </c>
      <c r="F257" s="34">
        <v>0</v>
      </c>
      <c r="G257" s="34">
        <v>0</v>
      </c>
    </row>
    <row r="258" spans="1:12">
      <c r="A258" s="10" t="s">
        <v>186</v>
      </c>
      <c r="B258" s="29">
        <v>0</v>
      </c>
      <c r="C258" s="26">
        <f t="shared" si="50"/>
        <v>0</v>
      </c>
      <c r="D258" s="27">
        <f>C258*80/100</f>
        <v>0</v>
      </c>
      <c r="E258" s="29">
        <v>0</v>
      </c>
      <c r="F258" s="26">
        <v>0</v>
      </c>
      <c r="G258" s="26">
        <v>0</v>
      </c>
    </row>
    <row r="259" spans="1:12">
      <c r="A259" s="10" t="s">
        <v>130</v>
      </c>
      <c r="B259" s="29">
        <v>0</v>
      </c>
      <c r="C259" s="26">
        <f t="shared" si="50"/>
        <v>0</v>
      </c>
      <c r="D259" s="27">
        <f t="shared" si="43"/>
        <v>0</v>
      </c>
      <c r="E259" s="46">
        <v>0.1983</v>
      </c>
      <c r="F259" s="34">
        <v>204.82</v>
      </c>
      <c r="G259" s="34">
        <v>163.85</v>
      </c>
    </row>
    <row r="260" spans="1:12">
      <c r="A260" s="10" t="s">
        <v>162</v>
      </c>
      <c r="B260" s="29">
        <v>0</v>
      </c>
      <c r="C260" s="26">
        <f>B260*230</f>
        <v>0</v>
      </c>
      <c r="D260" s="27">
        <f>C260*80/100</f>
        <v>0</v>
      </c>
      <c r="E260" s="46">
        <v>0</v>
      </c>
      <c r="F260" s="34">
        <v>340.01</v>
      </c>
      <c r="G260" s="34">
        <v>272.04000000000002</v>
      </c>
    </row>
    <row r="261" spans="1:12">
      <c r="A261" s="10" t="s">
        <v>163</v>
      </c>
      <c r="B261" s="29">
        <v>0</v>
      </c>
      <c r="C261" s="26">
        <f>B261*195</f>
        <v>0</v>
      </c>
      <c r="D261" s="27">
        <f t="shared" si="43"/>
        <v>0</v>
      </c>
      <c r="E261" s="46">
        <v>0</v>
      </c>
      <c r="F261" s="34">
        <v>233.53</v>
      </c>
      <c r="G261" s="34">
        <v>186.82</v>
      </c>
    </row>
    <row r="262" spans="1:12">
      <c r="A262" s="41" t="s">
        <v>131</v>
      </c>
      <c r="B262" s="21">
        <v>0</v>
      </c>
      <c r="C262" s="22">
        <f>B262*195</f>
        <v>0</v>
      </c>
      <c r="D262" s="23">
        <f t="shared" si="43"/>
        <v>0</v>
      </c>
      <c r="E262" s="48">
        <v>0</v>
      </c>
      <c r="F262" s="49">
        <v>0</v>
      </c>
      <c r="G262" s="49">
        <v>0</v>
      </c>
    </row>
    <row r="263" spans="1:12">
      <c r="A263" s="10" t="s">
        <v>255</v>
      </c>
      <c r="B263" s="9">
        <f>SUM(B234:B262)</f>
        <v>0</v>
      </c>
      <c r="C263" s="11">
        <f t="shared" ref="C263:G263" si="53">SUM(C234:C262)</f>
        <v>0</v>
      </c>
      <c r="D263" s="12">
        <f t="shared" si="53"/>
        <v>0</v>
      </c>
      <c r="E263" s="9">
        <f t="shared" si="53"/>
        <v>1.6476</v>
      </c>
      <c r="F263" s="11">
        <f t="shared" si="53"/>
        <v>5979.6500000000005</v>
      </c>
      <c r="G263" s="11">
        <f t="shared" si="53"/>
        <v>4783.6000000000004</v>
      </c>
    </row>
    <row r="264" spans="1:12">
      <c r="A264" s="40" t="s">
        <v>100</v>
      </c>
      <c r="B264" s="15">
        <f>SUM(B263,B233)</f>
        <v>98.51</v>
      </c>
      <c r="C264" s="16">
        <f>C233+C263</f>
        <v>17837.300000000003</v>
      </c>
      <c r="D264" s="17">
        <f>D233+D263</f>
        <v>14269.84</v>
      </c>
      <c r="E264" s="15">
        <f>E233+E263</f>
        <v>48.278999999999982</v>
      </c>
      <c r="F264" s="16">
        <f>F233+F263</f>
        <v>11577.730000000001</v>
      </c>
      <c r="G264" s="16">
        <f>SUM(G233,G263)</f>
        <v>9097.77</v>
      </c>
      <c r="I264" s="2"/>
    </row>
    <row r="265" spans="1:12" s="2" customFormat="1">
      <c r="A265" s="43" t="s">
        <v>106</v>
      </c>
      <c r="B265" s="18">
        <f t="shared" ref="B265:G265" si="54">SUM(B264,B189)</f>
        <v>5413.7699000000002</v>
      </c>
      <c r="C265" s="19">
        <f t="shared" si="54"/>
        <v>690287.53450000007</v>
      </c>
      <c r="D265" s="20">
        <f t="shared" si="54"/>
        <v>484985.00414999999</v>
      </c>
      <c r="E265" s="18">
        <f t="shared" si="54"/>
        <v>5091.4684009999983</v>
      </c>
      <c r="F265" s="19">
        <f t="shared" si="54"/>
        <v>499706.07999999984</v>
      </c>
      <c r="G265" s="19">
        <f t="shared" si="54"/>
        <v>350410.37000000017</v>
      </c>
      <c r="I265" s="1"/>
      <c r="J265" s="1"/>
      <c r="K265" s="1"/>
      <c r="L265" s="1"/>
    </row>
    <row r="267" spans="1:12">
      <c r="A267" s="50" t="s">
        <v>386</v>
      </c>
      <c r="B267" s="6"/>
      <c r="F267" s="6"/>
      <c r="G267" s="7"/>
    </row>
    <row r="268" spans="1:12">
      <c r="A268" s="50" t="s">
        <v>387</v>
      </c>
    </row>
    <row r="269" spans="1:12">
      <c r="A269" s="50" t="s">
        <v>246</v>
      </c>
    </row>
    <row r="271" spans="1:12" s="2" customFormat="1">
      <c r="A271" s="10" t="s">
        <v>384</v>
      </c>
      <c r="B271" s="9">
        <v>97.74</v>
      </c>
      <c r="C271" s="11">
        <f>B271*140</f>
        <v>13683.599999999999</v>
      </c>
      <c r="D271" s="11">
        <f>C271*70/100</f>
        <v>9578.5199999999986</v>
      </c>
      <c r="E271" s="9">
        <v>97.62</v>
      </c>
      <c r="F271" s="11">
        <v>12697</v>
      </c>
      <c r="G271" s="11">
        <v>8888</v>
      </c>
    </row>
    <row r="273" spans="1:1">
      <c r="A273" s="33" t="s">
        <v>212</v>
      </c>
    </row>
    <row r="274" spans="1:1">
      <c r="A274" s="45" t="s">
        <v>383</v>
      </c>
    </row>
  </sheetData>
  <mergeCells count="2">
    <mergeCell ref="C1:D1"/>
    <mergeCell ref="F1:G1"/>
  </mergeCells>
  <printOptions horizontalCentered="1" gridLines="1"/>
  <pageMargins left="0.15748031496062992" right="0.15748031496062992" top="0.47244094488188981" bottom="0.45" header="0.15748031496062992" footer="0.15748031496062992"/>
  <pageSetup paperSize="9" orientation="portrait" r:id="rId1"/>
  <headerFooter>
    <oddHeader>&amp;C&amp;"Times New Roman,Fett Kursiv"Superficie e produzione dei vini D.O.C. ed I.G.T. dell'Alto Adige</oddHeader>
    <oddFooter>&amp;L&amp;"Times New Roman,Normale"&amp;9ODC_STAT_01_2017_AV_STAT&amp;R&amp;"Times New Roman,Normale"&amp;P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DOC_IGT_dt</vt:lpstr>
      <vt:lpstr>DOC_IGT_ital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plank</dc:creator>
  <cp:lastModifiedBy>plank</cp:lastModifiedBy>
  <cp:lastPrinted>2017-01-16T15:35:15Z</cp:lastPrinted>
  <dcterms:created xsi:type="dcterms:W3CDTF">2007-02-27T08:30:36Z</dcterms:created>
  <dcterms:modified xsi:type="dcterms:W3CDTF">2017-01-23T09:20:41Z</dcterms:modified>
</cp:coreProperties>
</file>