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DC\5_KOMM\5_6_Statistiken\WBR\Statistik WBR 2020\"/>
    </mc:Choice>
  </mc:AlternateContent>
  <xr:revisionPtr revIDLastSave="0" documentId="13_ncr:1_{B02F784C-0A9F-4AB6-BB6E-79398125AD9D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DOC_IGT_dt" sheetId="1" r:id="rId1"/>
    <sheet name="DOC_IGT_ital" sheetId="2" r:id="rId2"/>
  </sheets>
  <definedNames>
    <definedName name="_xlnm.Print_Area" localSheetId="1">DOC_IGT_ital!$A$1:$G$311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7" i="2" l="1"/>
  <c r="G107" i="1"/>
  <c r="C260" i="1" l="1"/>
  <c r="C260" i="2"/>
  <c r="C269" i="1"/>
  <c r="D269" i="1" s="1"/>
  <c r="C269" i="2"/>
  <c r="D269" i="2" s="1"/>
  <c r="C263" i="1"/>
  <c r="D263" i="1" s="1"/>
  <c r="C263" i="2"/>
  <c r="D263" i="2" s="1"/>
  <c r="C278" i="1"/>
  <c r="D278" i="1" s="1"/>
  <c r="C278" i="2"/>
  <c r="D278" i="2" s="1"/>
  <c r="C101" i="2" l="1"/>
  <c r="C101" i="1"/>
  <c r="C103" i="2"/>
  <c r="C103" i="1"/>
  <c r="C72" i="2"/>
  <c r="C72" i="1"/>
  <c r="C96" i="2"/>
  <c r="C96" i="1"/>
  <c r="C91" i="2"/>
  <c r="C91" i="1"/>
  <c r="C82" i="2"/>
  <c r="C82" i="1"/>
  <c r="C78" i="2"/>
  <c r="C78" i="1"/>
  <c r="C41" i="2"/>
  <c r="C41" i="1"/>
  <c r="C30" i="2"/>
  <c r="C30" i="1"/>
  <c r="C57" i="2"/>
  <c r="C57" i="1"/>
  <c r="C62" i="2"/>
  <c r="C62" i="1"/>
  <c r="C45" i="2"/>
  <c r="C45" i="1"/>
  <c r="C49" i="2"/>
  <c r="C49" i="1"/>
  <c r="C53" i="2"/>
  <c r="C53" i="1"/>
  <c r="C24" i="2"/>
  <c r="C24" i="1"/>
  <c r="C64" i="2"/>
  <c r="C64" i="1"/>
  <c r="C36" i="2"/>
  <c r="C36" i="1"/>
  <c r="C193" i="2"/>
  <c r="C193" i="1"/>
  <c r="C189" i="2"/>
  <c r="C189" i="1"/>
  <c r="C171" i="2"/>
  <c r="C171" i="1"/>
  <c r="C183" i="2"/>
  <c r="C183" i="1"/>
  <c r="C179" i="2"/>
  <c r="C179" i="1"/>
  <c r="C181" i="2"/>
  <c r="C181" i="1"/>
  <c r="C185" i="2"/>
  <c r="C185" i="1"/>
  <c r="C177" i="2"/>
  <c r="C177" i="1"/>
  <c r="C175" i="2"/>
  <c r="C175" i="1"/>
  <c r="C167" i="2"/>
  <c r="C167" i="1"/>
  <c r="C125" i="2"/>
  <c r="C125" i="1"/>
  <c r="C124" i="2"/>
  <c r="C124" i="1"/>
  <c r="C117" i="2"/>
  <c r="C117" i="1"/>
  <c r="C116" i="2"/>
  <c r="C116" i="1"/>
  <c r="C134" i="2"/>
  <c r="C134" i="1"/>
  <c r="C129" i="2"/>
  <c r="C129" i="1"/>
  <c r="C128" i="2"/>
  <c r="C128" i="1"/>
  <c r="C121" i="2"/>
  <c r="C121" i="1"/>
  <c r="C120" i="2"/>
  <c r="C120" i="1"/>
  <c r="C111" i="2"/>
  <c r="C111" i="1"/>
  <c r="C110" i="2"/>
  <c r="C110" i="1"/>
  <c r="C137" i="2"/>
  <c r="C137" i="1"/>
  <c r="C136" i="2"/>
  <c r="C136" i="1"/>
  <c r="C153" i="2"/>
  <c r="C153" i="1"/>
  <c r="C159" i="2"/>
  <c r="C159" i="1"/>
  <c r="C151" i="2"/>
  <c r="C151" i="1"/>
  <c r="C163" i="2"/>
  <c r="C163" i="1"/>
  <c r="C142" i="2"/>
  <c r="C142" i="1"/>
  <c r="C144" i="2"/>
  <c r="C144" i="1"/>
  <c r="C11" i="2"/>
  <c r="C11" i="1"/>
  <c r="C10" i="2"/>
  <c r="C10" i="1"/>
  <c r="C292" i="2" l="1"/>
  <c r="D292" i="2" s="1"/>
  <c r="C292" i="1"/>
  <c r="D292" i="1" s="1"/>
  <c r="C140" i="2"/>
  <c r="C140" i="1"/>
  <c r="B140" i="2"/>
  <c r="B140" i="1"/>
  <c r="C114" i="2"/>
  <c r="C114" i="1"/>
  <c r="B114" i="2"/>
  <c r="B114" i="1"/>
  <c r="B39" i="2"/>
  <c r="B39" i="1"/>
  <c r="C186" i="2" l="1"/>
  <c r="D186" i="2" s="1"/>
  <c r="C186" i="1"/>
  <c r="D186" i="1" s="1"/>
  <c r="D185" i="2"/>
  <c r="D185" i="1"/>
  <c r="D171" i="2" l="1"/>
  <c r="D171" i="1"/>
  <c r="C55" i="2"/>
  <c r="C55" i="1"/>
  <c r="B55" i="2"/>
  <c r="B55" i="1"/>
  <c r="C51" i="1"/>
  <c r="C51" i="2"/>
  <c r="B51" i="2"/>
  <c r="B51" i="1"/>
  <c r="D187" i="1"/>
  <c r="D187" i="2"/>
  <c r="C187" i="1"/>
  <c r="C187" i="2"/>
  <c r="B187" i="1"/>
  <c r="B187" i="2"/>
  <c r="G173" i="1" l="1"/>
  <c r="G173" i="2"/>
  <c r="E173" i="2"/>
  <c r="F173" i="2"/>
  <c r="E173" i="1"/>
  <c r="F173" i="1"/>
  <c r="G187" i="1"/>
  <c r="G187" i="2"/>
  <c r="F187" i="1"/>
  <c r="F187" i="2"/>
  <c r="E187" i="1"/>
  <c r="E187" i="2"/>
  <c r="G108" i="1" l="1"/>
  <c r="G108" i="2"/>
  <c r="F108" i="1"/>
  <c r="F108" i="2"/>
  <c r="E108" i="1"/>
  <c r="E108" i="2"/>
  <c r="E51" i="2"/>
  <c r="F51" i="2"/>
  <c r="G51" i="2"/>
  <c r="E51" i="1"/>
  <c r="F51" i="1"/>
  <c r="G51" i="1"/>
  <c r="E262" i="2" l="1"/>
  <c r="E265" i="2"/>
  <c r="E267" i="2"/>
  <c r="E277" i="2"/>
  <c r="E285" i="2"/>
  <c r="E290" i="2"/>
  <c r="E262" i="1"/>
  <c r="E265" i="1"/>
  <c r="E267" i="1"/>
  <c r="E277" i="1"/>
  <c r="E285" i="1"/>
  <c r="E290" i="1"/>
  <c r="C296" i="2"/>
  <c r="C296" i="1"/>
  <c r="C259" i="2"/>
  <c r="C261" i="2"/>
  <c r="C262" i="2"/>
  <c r="C264" i="2"/>
  <c r="C259" i="1"/>
  <c r="C261" i="1"/>
  <c r="C262" i="1"/>
  <c r="C264" i="1"/>
  <c r="G191" i="1" l="1"/>
  <c r="G191" i="2"/>
  <c r="C279" i="1" l="1"/>
  <c r="D279" i="1" s="1"/>
  <c r="C279" i="2"/>
  <c r="D279" i="2" s="1"/>
  <c r="E300" i="1" l="1"/>
  <c r="F300" i="1"/>
  <c r="E300" i="2"/>
  <c r="F300" i="2"/>
  <c r="D179" i="1" l="1"/>
  <c r="D179" i="2"/>
  <c r="E16" i="2" l="1"/>
  <c r="F16" i="2"/>
  <c r="E16" i="1"/>
  <c r="F16" i="1"/>
  <c r="G16" i="2" l="1"/>
  <c r="G16" i="1"/>
  <c r="C256" i="2" l="1"/>
  <c r="D256" i="2" s="1"/>
  <c r="C256" i="1"/>
  <c r="D256" i="1" s="1"/>
  <c r="C280" i="2"/>
  <c r="C280" i="1"/>
  <c r="C285" i="2"/>
  <c r="D285" i="2" s="1"/>
  <c r="C285" i="1"/>
  <c r="D285" i="1" s="1"/>
  <c r="C200" i="2"/>
  <c r="C200" i="1"/>
  <c r="C201" i="2"/>
  <c r="D201" i="2" s="1"/>
  <c r="C201" i="1"/>
  <c r="D201" i="1" s="1"/>
  <c r="C212" i="2"/>
  <c r="D212" i="2" s="1"/>
  <c r="C212" i="1"/>
  <c r="D212" i="1" s="1"/>
  <c r="C217" i="2"/>
  <c r="D217" i="2" s="1"/>
  <c r="C217" i="1"/>
  <c r="D217" i="1" s="1"/>
  <c r="C219" i="2"/>
  <c r="D219" i="2" s="1"/>
  <c r="C219" i="1"/>
  <c r="D219" i="1" s="1"/>
  <c r="C229" i="2"/>
  <c r="D229" i="2" s="1"/>
  <c r="C229" i="1"/>
  <c r="D229" i="1" s="1"/>
  <c r="C235" i="2"/>
  <c r="D235" i="2" s="1"/>
  <c r="C235" i="1"/>
  <c r="D235" i="1" s="1"/>
  <c r="C236" i="2"/>
  <c r="D236" i="2" s="1"/>
  <c r="C236" i="1"/>
  <c r="D236" i="1" s="1"/>
  <c r="C230" i="2"/>
  <c r="D230" i="2" s="1"/>
  <c r="C230" i="1"/>
  <c r="D230" i="1" s="1"/>
  <c r="C250" i="2"/>
  <c r="D250" i="2" s="1"/>
  <c r="C250" i="1"/>
  <c r="D250" i="1" s="1"/>
  <c r="C249" i="2"/>
  <c r="C249" i="1"/>
  <c r="C234" i="2"/>
  <c r="C234" i="1"/>
  <c r="C233" i="2"/>
  <c r="C233" i="1"/>
  <c r="C232" i="2"/>
  <c r="C232" i="1"/>
  <c r="C169" i="2"/>
  <c r="C169" i="1"/>
  <c r="C308" i="1" l="1"/>
  <c r="D308" i="1" s="1"/>
  <c r="C308" i="2"/>
  <c r="D308" i="2" s="1"/>
  <c r="D108" i="1" l="1"/>
  <c r="C108" i="1"/>
  <c r="B108" i="1"/>
  <c r="D108" i="2"/>
  <c r="C108" i="2"/>
  <c r="B108" i="2"/>
  <c r="D232" i="2" l="1"/>
  <c r="D232" i="1"/>
  <c r="B300" i="1" l="1"/>
  <c r="C298" i="1"/>
  <c r="D298" i="1" s="1"/>
  <c r="C297" i="1"/>
  <c r="D297" i="1" s="1"/>
  <c r="C295" i="1"/>
  <c r="D295" i="1" s="1"/>
  <c r="C294" i="1"/>
  <c r="D294" i="1" s="1"/>
  <c r="C293" i="1"/>
  <c r="D293" i="1" s="1"/>
  <c r="C291" i="1"/>
  <c r="D291" i="1" s="1"/>
  <c r="G290" i="1"/>
  <c r="C290" i="1"/>
  <c r="D290" i="1" s="1"/>
  <c r="C289" i="1"/>
  <c r="D289" i="1" s="1"/>
  <c r="C288" i="1"/>
  <c r="D288" i="1" s="1"/>
  <c r="C287" i="1"/>
  <c r="D287" i="1" s="1"/>
  <c r="C286" i="1"/>
  <c r="D286" i="1" s="1"/>
  <c r="G285" i="1"/>
  <c r="C284" i="1"/>
  <c r="D284" i="1" s="1"/>
  <c r="C283" i="1"/>
  <c r="D283" i="1" s="1"/>
  <c r="C281" i="1"/>
  <c r="D281" i="1" s="1"/>
  <c r="D280" i="1"/>
  <c r="C276" i="1"/>
  <c r="D276" i="1" s="1"/>
  <c r="C275" i="1"/>
  <c r="D275" i="1" s="1"/>
  <c r="C274" i="1"/>
  <c r="D274" i="1" s="1"/>
  <c r="C273" i="1"/>
  <c r="D273" i="1" s="1"/>
  <c r="C271" i="1"/>
  <c r="D271" i="1" s="1"/>
  <c r="C270" i="1"/>
  <c r="D270" i="1" s="1"/>
  <c r="C268" i="1"/>
  <c r="D268" i="1" s="1"/>
  <c r="C267" i="1"/>
  <c r="D267" i="1" s="1"/>
  <c r="D264" i="1"/>
  <c r="G262" i="1"/>
  <c r="D262" i="1"/>
  <c r="D261" i="1"/>
  <c r="C258" i="1"/>
  <c r="D258" i="1" s="1"/>
  <c r="C257" i="1"/>
  <c r="C255" i="1"/>
  <c r="D255" i="1" s="1"/>
  <c r="G254" i="1"/>
  <c r="F254" i="1"/>
  <c r="E254" i="1"/>
  <c r="B254" i="1"/>
  <c r="C253" i="1"/>
  <c r="D253" i="1" s="1"/>
  <c r="C252" i="1"/>
  <c r="D252" i="1" s="1"/>
  <c r="C251" i="1"/>
  <c r="D251" i="1" s="1"/>
  <c r="D249" i="1"/>
  <c r="C248" i="1"/>
  <c r="D248" i="1" s="1"/>
  <c r="C247" i="1"/>
  <c r="D247" i="1" s="1"/>
  <c r="C246" i="1"/>
  <c r="D246" i="1" s="1"/>
  <c r="C245" i="1"/>
  <c r="D245" i="1" s="1"/>
  <c r="C244" i="1"/>
  <c r="D244" i="1" s="1"/>
  <c r="C243" i="1"/>
  <c r="D243" i="1" s="1"/>
  <c r="C242" i="1"/>
  <c r="D242" i="1" s="1"/>
  <c r="C241" i="1"/>
  <c r="D241" i="1" s="1"/>
  <c r="C240" i="1"/>
  <c r="D240" i="1" s="1"/>
  <c r="C239" i="1"/>
  <c r="D239" i="1" s="1"/>
  <c r="C238" i="1"/>
  <c r="D238" i="1" s="1"/>
  <c r="D234" i="1"/>
  <c r="D233" i="1"/>
  <c r="C231" i="1"/>
  <c r="D231" i="1" s="1"/>
  <c r="C228" i="1"/>
  <c r="D228" i="1" s="1"/>
  <c r="C227" i="1"/>
  <c r="D227" i="1" s="1"/>
  <c r="C226" i="1"/>
  <c r="D226" i="1" s="1"/>
  <c r="C225" i="1"/>
  <c r="D225" i="1" s="1"/>
  <c r="C224" i="1"/>
  <c r="D224" i="1" s="1"/>
  <c r="C223" i="1"/>
  <c r="D223" i="1" s="1"/>
  <c r="C222" i="1"/>
  <c r="D222" i="1" s="1"/>
  <c r="C221" i="1"/>
  <c r="D221" i="1" s="1"/>
  <c r="C220" i="1"/>
  <c r="D220" i="1" s="1"/>
  <c r="C218" i="1"/>
  <c r="D218" i="1" s="1"/>
  <c r="C216" i="1"/>
  <c r="D216" i="1" s="1"/>
  <c r="C215" i="1"/>
  <c r="D215" i="1" s="1"/>
  <c r="C214" i="1"/>
  <c r="D214" i="1" s="1"/>
  <c r="C213" i="1"/>
  <c r="D213" i="1" s="1"/>
  <c r="C211" i="1"/>
  <c r="D211" i="1" s="1"/>
  <c r="C210" i="1"/>
  <c r="D210" i="1" s="1"/>
  <c r="C209" i="1"/>
  <c r="D209" i="1" s="1"/>
  <c r="C207" i="1"/>
  <c r="D207" i="1" s="1"/>
  <c r="C206" i="1"/>
  <c r="D206" i="1" s="1"/>
  <c r="C205" i="1"/>
  <c r="D205" i="1" s="1"/>
  <c r="C204" i="1"/>
  <c r="D204" i="1" s="1"/>
  <c r="C203" i="1"/>
  <c r="D203" i="1" s="1"/>
  <c r="C202" i="1"/>
  <c r="D200" i="1"/>
  <c r="D193" i="1"/>
  <c r="F191" i="1"/>
  <c r="E191" i="1"/>
  <c r="B191" i="1"/>
  <c r="D189" i="1"/>
  <c r="D181" i="1"/>
  <c r="D177" i="1"/>
  <c r="D175" i="1"/>
  <c r="C173" i="1"/>
  <c r="D173" i="1" s="1"/>
  <c r="G169" i="1"/>
  <c r="F169" i="1"/>
  <c r="E169" i="1"/>
  <c r="B169" i="1"/>
  <c r="D169" i="1" s="1"/>
  <c r="D167" i="1"/>
  <c r="G165" i="1"/>
  <c r="F165" i="1"/>
  <c r="E165" i="1"/>
  <c r="B165" i="1"/>
  <c r="C165" i="1"/>
  <c r="G161" i="1"/>
  <c r="F161" i="1"/>
  <c r="E161" i="1"/>
  <c r="B161" i="1"/>
  <c r="D159" i="1"/>
  <c r="D161" i="1" s="1"/>
  <c r="C157" i="1"/>
  <c r="D157" i="1" s="1"/>
  <c r="G155" i="1"/>
  <c r="F155" i="1"/>
  <c r="E155" i="1"/>
  <c r="B155" i="1"/>
  <c r="C155" i="1"/>
  <c r="D151" i="1"/>
  <c r="C149" i="1"/>
  <c r="D149" i="1" s="1"/>
  <c r="G147" i="1"/>
  <c r="F147" i="1"/>
  <c r="E147" i="1"/>
  <c r="B147" i="1"/>
  <c r="D144" i="1"/>
  <c r="D147" i="1" s="1"/>
  <c r="D142" i="1"/>
  <c r="G140" i="1"/>
  <c r="F140" i="1"/>
  <c r="E140" i="1"/>
  <c r="D136" i="1"/>
  <c r="D134" i="1"/>
  <c r="G132" i="1"/>
  <c r="F132" i="1"/>
  <c r="E132" i="1"/>
  <c r="B132" i="1"/>
  <c r="D129" i="1"/>
  <c r="D128" i="1"/>
  <c r="G126" i="1"/>
  <c r="F126" i="1"/>
  <c r="E126" i="1"/>
  <c r="B126" i="1"/>
  <c r="D125" i="1"/>
  <c r="D124" i="1"/>
  <c r="G122" i="1"/>
  <c r="F122" i="1"/>
  <c r="E122" i="1"/>
  <c r="B122" i="1"/>
  <c r="D121" i="1"/>
  <c r="F118" i="1"/>
  <c r="E118" i="1"/>
  <c r="B118" i="1"/>
  <c r="D117" i="1"/>
  <c r="G114" i="1"/>
  <c r="F114" i="1"/>
  <c r="E114" i="1"/>
  <c r="D111" i="1"/>
  <c r="D103" i="1"/>
  <c r="D101" i="1"/>
  <c r="G99" i="1"/>
  <c r="F99" i="1"/>
  <c r="E99" i="1"/>
  <c r="B99" i="1"/>
  <c r="C99" i="1"/>
  <c r="G94" i="1"/>
  <c r="F94" i="1"/>
  <c r="E94" i="1"/>
  <c r="B94" i="1"/>
  <c r="D91" i="1"/>
  <c r="D94" i="1" s="1"/>
  <c r="C89" i="1"/>
  <c r="D89" i="1" s="1"/>
  <c r="G87" i="1"/>
  <c r="F87" i="1"/>
  <c r="E87" i="1"/>
  <c r="B87" i="1"/>
  <c r="C83" i="1"/>
  <c r="D83" i="1" s="1"/>
  <c r="G80" i="1"/>
  <c r="F80" i="1"/>
  <c r="E80" i="1"/>
  <c r="B80" i="1"/>
  <c r="D78" i="1"/>
  <c r="D80" i="1" s="1"/>
  <c r="G76" i="1"/>
  <c r="F76" i="1"/>
  <c r="E76" i="1"/>
  <c r="B76" i="1"/>
  <c r="C76" i="1"/>
  <c r="C70" i="1"/>
  <c r="D70" i="1" s="1"/>
  <c r="G68" i="1"/>
  <c r="F68" i="1"/>
  <c r="E68" i="1"/>
  <c r="B68" i="1"/>
  <c r="D64" i="1"/>
  <c r="D68" i="1" s="1"/>
  <c r="D62" i="1"/>
  <c r="G60" i="1"/>
  <c r="F60" i="1"/>
  <c r="E60" i="1"/>
  <c r="B60" i="1"/>
  <c r="D57" i="1"/>
  <c r="D60" i="1" s="1"/>
  <c r="G55" i="1"/>
  <c r="F55" i="1"/>
  <c r="E55" i="1"/>
  <c r="D53" i="1"/>
  <c r="D55" i="1" s="1"/>
  <c r="D49" i="1"/>
  <c r="D51" i="1" s="1"/>
  <c r="G47" i="1"/>
  <c r="F47" i="1"/>
  <c r="E47" i="1"/>
  <c r="B47" i="1"/>
  <c r="C47" i="1" s="1"/>
  <c r="D47" i="1" s="1"/>
  <c r="D45" i="1"/>
  <c r="G43" i="1"/>
  <c r="F43" i="1"/>
  <c r="E43" i="1"/>
  <c r="B43" i="1"/>
  <c r="D41" i="1"/>
  <c r="D43" i="1" s="1"/>
  <c r="G39" i="1"/>
  <c r="F39" i="1"/>
  <c r="E39" i="1"/>
  <c r="C39" i="1"/>
  <c r="G34" i="1"/>
  <c r="F34" i="1"/>
  <c r="E34" i="1"/>
  <c r="B34" i="1"/>
  <c r="D30" i="1"/>
  <c r="D34" i="1" s="1"/>
  <c r="G28" i="1"/>
  <c r="F28" i="1"/>
  <c r="E28" i="1"/>
  <c r="B28" i="1"/>
  <c r="D24" i="1"/>
  <c r="D28" i="1" s="1"/>
  <c r="C22" i="1"/>
  <c r="D22" i="1" s="1"/>
  <c r="G20" i="1"/>
  <c r="F20" i="1"/>
  <c r="E20" i="1"/>
  <c r="B20" i="1"/>
  <c r="C19" i="1"/>
  <c r="D19" i="1" s="1"/>
  <c r="C18" i="1"/>
  <c r="D18" i="1" s="1"/>
  <c r="B16" i="1"/>
  <c r="C15" i="1"/>
  <c r="C14" i="1"/>
  <c r="C13" i="1"/>
  <c r="C12" i="1"/>
  <c r="D11" i="1"/>
  <c r="D10" i="1"/>
  <c r="G8" i="1"/>
  <c r="F8" i="1"/>
  <c r="E8" i="1"/>
  <c r="B8" i="1"/>
  <c r="C7" i="1"/>
  <c r="D7" i="1" s="1"/>
  <c r="C6" i="1"/>
  <c r="D6" i="1" s="1"/>
  <c r="C5" i="1"/>
  <c r="D5" i="1" s="1"/>
  <c r="C4" i="1"/>
  <c r="D4" i="1" s="1"/>
  <c r="C3" i="1"/>
  <c r="D3" i="1" s="1"/>
  <c r="B300" i="2"/>
  <c r="C298" i="2"/>
  <c r="D298" i="2" s="1"/>
  <c r="C297" i="2"/>
  <c r="D297" i="2" s="1"/>
  <c r="C295" i="2"/>
  <c r="D295" i="2" s="1"/>
  <c r="C294" i="2"/>
  <c r="D294" i="2" s="1"/>
  <c r="C293" i="2"/>
  <c r="D293" i="2" s="1"/>
  <c r="C291" i="2"/>
  <c r="D291" i="2" s="1"/>
  <c r="G290" i="2"/>
  <c r="C290" i="2"/>
  <c r="D290" i="2" s="1"/>
  <c r="C289" i="2"/>
  <c r="D289" i="2" s="1"/>
  <c r="C288" i="2"/>
  <c r="D288" i="2" s="1"/>
  <c r="C287" i="2"/>
  <c r="D287" i="2" s="1"/>
  <c r="C286" i="2"/>
  <c r="D286" i="2" s="1"/>
  <c r="G285" i="2"/>
  <c r="C284" i="2"/>
  <c r="D284" i="2" s="1"/>
  <c r="C283" i="2"/>
  <c r="D283" i="2" s="1"/>
  <c r="C281" i="2"/>
  <c r="D281" i="2" s="1"/>
  <c r="D280" i="2"/>
  <c r="C276" i="2"/>
  <c r="D276" i="2" s="1"/>
  <c r="C275" i="2"/>
  <c r="D275" i="2" s="1"/>
  <c r="C274" i="2"/>
  <c r="D274" i="2" s="1"/>
  <c r="C273" i="2"/>
  <c r="D273" i="2" s="1"/>
  <c r="C271" i="2"/>
  <c r="D271" i="2" s="1"/>
  <c r="C270" i="2"/>
  <c r="D270" i="2" s="1"/>
  <c r="C268" i="2"/>
  <c r="D268" i="2" s="1"/>
  <c r="C267" i="2"/>
  <c r="D267" i="2" s="1"/>
  <c r="D264" i="2"/>
  <c r="G262" i="2"/>
  <c r="D262" i="2"/>
  <c r="D261" i="2"/>
  <c r="C258" i="2"/>
  <c r="D258" i="2" s="1"/>
  <c r="C257" i="2"/>
  <c r="D257" i="2" s="1"/>
  <c r="C255" i="2"/>
  <c r="D255" i="2" s="1"/>
  <c r="G254" i="2"/>
  <c r="F254" i="2"/>
  <c r="E254" i="2"/>
  <c r="B254" i="2"/>
  <c r="C253" i="2"/>
  <c r="D253" i="2" s="1"/>
  <c r="C252" i="2"/>
  <c r="D252" i="2" s="1"/>
  <c r="C251" i="2"/>
  <c r="D251" i="2" s="1"/>
  <c r="D249" i="2"/>
  <c r="C248" i="2"/>
  <c r="D248" i="2" s="1"/>
  <c r="C247" i="2"/>
  <c r="D247" i="2" s="1"/>
  <c r="C246" i="2"/>
  <c r="D246" i="2" s="1"/>
  <c r="C245" i="2"/>
  <c r="D245" i="2" s="1"/>
  <c r="C244" i="2"/>
  <c r="D244" i="2" s="1"/>
  <c r="C243" i="2"/>
  <c r="D243" i="2" s="1"/>
  <c r="C242" i="2"/>
  <c r="D242" i="2" s="1"/>
  <c r="C241" i="2"/>
  <c r="D241" i="2" s="1"/>
  <c r="C240" i="2"/>
  <c r="D240" i="2" s="1"/>
  <c r="C239" i="2"/>
  <c r="D239" i="2" s="1"/>
  <c r="C238" i="2"/>
  <c r="D238" i="2" s="1"/>
  <c r="D234" i="2"/>
  <c r="D233" i="2"/>
  <c r="C231" i="2"/>
  <c r="D231" i="2" s="1"/>
  <c r="C228" i="2"/>
  <c r="D228" i="2" s="1"/>
  <c r="C227" i="2"/>
  <c r="D227" i="2" s="1"/>
  <c r="C226" i="2"/>
  <c r="D226" i="2" s="1"/>
  <c r="C225" i="2"/>
  <c r="D225" i="2" s="1"/>
  <c r="C224" i="2"/>
  <c r="D224" i="2" s="1"/>
  <c r="C223" i="2"/>
  <c r="D223" i="2" s="1"/>
  <c r="C222" i="2"/>
  <c r="D222" i="2" s="1"/>
  <c r="C221" i="2"/>
  <c r="D221" i="2" s="1"/>
  <c r="C220" i="2"/>
  <c r="D220" i="2" s="1"/>
  <c r="C218" i="2"/>
  <c r="D218" i="2" s="1"/>
  <c r="C216" i="2"/>
  <c r="D216" i="2" s="1"/>
  <c r="C215" i="2"/>
  <c r="D215" i="2" s="1"/>
  <c r="C214" i="2"/>
  <c r="D214" i="2" s="1"/>
  <c r="C213" i="2"/>
  <c r="D213" i="2" s="1"/>
  <c r="C211" i="2"/>
  <c r="D211" i="2" s="1"/>
  <c r="C210" i="2"/>
  <c r="D210" i="2" s="1"/>
  <c r="C209" i="2"/>
  <c r="D209" i="2" s="1"/>
  <c r="C207" i="2"/>
  <c r="D207" i="2" s="1"/>
  <c r="C206" i="2"/>
  <c r="D206" i="2" s="1"/>
  <c r="C205" i="2"/>
  <c r="D205" i="2" s="1"/>
  <c r="C204" i="2"/>
  <c r="D204" i="2" s="1"/>
  <c r="C203" i="2"/>
  <c r="C202" i="2"/>
  <c r="D202" i="2" s="1"/>
  <c r="D200" i="2"/>
  <c r="D193" i="2"/>
  <c r="F191" i="2"/>
  <c r="E191" i="2"/>
  <c r="B191" i="2"/>
  <c r="D189" i="2"/>
  <c r="D181" i="2"/>
  <c r="D177" i="2"/>
  <c r="D175" i="2"/>
  <c r="C173" i="2"/>
  <c r="D173" i="2" s="1"/>
  <c r="G169" i="2"/>
  <c r="F169" i="2"/>
  <c r="E169" i="2"/>
  <c r="B169" i="2"/>
  <c r="D169" i="2" s="1"/>
  <c r="D167" i="2"/>
  <c r="G165" i="2"/>
  <c r="F165" i="2"/>
  <c r="E165" i="2"/>
  <c r="B165" i="2"/>
  <c r="D163" i="2"/>
  <c r="D165" i="2" s="1"/>
  <c r="G161" i="2"/>
  <c r="F161" i="2"/>
  <c r="E161" i="2"/>
  <c r="B161" i="2"/>
  <c r="D159" i="2"/>
  <c r="D161" i="2" s="1"/>
  <c r="C157" i="2"/>
  <c r="D157" i="2" s="1"/>
  <c r="G155" i="2"/>
  <c r="F155" i="2"/>
  <c r="E155" i="2"/>
  <c r="B155" i="2"/>
  <c r="D153" i="2"/>
  <c r="D155" i="2" s="1"/>
  <c r="D151" i="2"/>
  <c r="C149" i="2"/>
  <c r="D149" i="2" s="1"/>
  <c r="G147" i="2"/>
  <c r="F147" i="2"/>
  <c r="E147" i="2"/>
  <c r="B147" i="2"/>
  <c r="D144" i="2"/>
  <c r="D147" i="2" s="1"/>
  <c r="D142" i="2"/>
  <c r="G140" i="2"/>
  <c r="F140" i="2"/>
  <c r="E140" i="2"/>
  <c r="D137" i="2"/>
  <c r="D134" i="2"/>
  <c r="G132" i="2"/>
  <c r="F132" i="2"/>
  <c r="E132" i="2"/>
  <c r="B132" i="2"/>
  <c r="D129" i="2"/>
  <c r="D128" i="2"/>
  <c r="G126" i="2"/>
  <c r="F126" i="2"/>
  <c r="E126" i="2"/>
  <c r="B126" i="2"/>
  <c r="D125" i="2"/>
  <c r="D124" i="2"/>
  <c r="G122" i="2"/>
  <c r="F122" i="2"/>
  <c r="E122" i="2"/>
  <c r="B122" i="2"/>
  <c r="D120" i="2"/>
  <c r="F118" i="2"/>
  <c r="E118" i="2"/>
  <c r="B118" i="2"/>
  <c r="D117" i="2"/>
  <c r="D116" i="2"/>
  <c r="G114" i="2"/>
  <c r="F114" i="2"/>
  <c r="E114" i="2"/>
  <c r="D110" i="2"/>
  <c r="D103" i="2"/>
  <c r="D101" i="2"/>
  <c r="G99" i="2"/>
  <c r="F99" i="2"/>
  <c r="E99" i="2"/>
  <c r="B99" i="2"/>
  <c r="D96" i="2"/>
  <c r="D99" i="2" s="1"/>
  <c r="G94" i="2"/>
  <c r="F94" i="2"/>
  <c r="E94" i="2"/>
  <c r="B94" i="2"/>
  <c r="D91" i="2"/>
  <c r="D94" i="2" s="1"/>
  <c r="C89" i="2"/>
  <c r="D89" i="2" s="1"/>
  <c r="G87" i="2"/>
  <c r="F87" i="2"/>
  <c r="E87" i="2"/>
  <c r="B87" i="2"/>
  <c r="C83" i="2"/>
  <c r="D83" i="2" s="1"/>
  <c r="D82" i="2"/>
  <c r="G80" i="2"/>
  <c r="F80" i="2"/>
  <c r="E80" i="2"/>
  <c r="B80" i="2"/>
  <c r="D78" i="2"/>
  <c r="D80" i="2" s="1"/>
  <c r="G76" i="2"/>
  <c r="F76" i="2"/>
  <c r="E76" i="2"/>
  <c r="B76" i="2"/>
  <c r="D72" i="2"/>
  <c r="D76" i="2" s="1"/>
  <c r="C70" i="2"/>
  <c r="D70" i="2" s="1"/>
  <c r="G68" i="2"/>
  <c r="F68" i="2"/>
  <c r="E68" i="2"/>
  <c r="B68" i="2"/>
  <c r="C68" i="2"/>
  <c r="D62" i="2"/>
  <c r="G60" i="2"/>
  <c r="F60" i="2"/>
  <c r="E60" i="2"/>
  <c r="B60" i="2"/>
  <c r="D57" i="2"/>
  <c r="D60" i="2" s="1"/>
  <c r="G55" i="2"/>
  <c r="F55" i="2"/>
  <c r="E55" i="2"/>
  <c r="D53" i="2"/>
  <c r="D55" i="2" s="1"/>
  <c r="D49" i="2"/>
  <c r="D51" i="2" s="1"/>
  <c r="G47" i="2"/>
  <c r="F47" i="2"/>
  <c r="E47" i="2"/>
  <c r="B47" i="2"/>
  <c r="C47" i="2" s="1"/>
  <c r="D47" i="2" s="1"/>
  <c r="D45" i="2"/>
  <c r="G43" i="2"/>
  <c r="F43" i="2"/>
  <c r="E43" i="2"/>
  <c r="B43" i="2"/>
  <c r="C43" i="2"/>
  <c r="G39" i="2"/>
  <c r="F39" i="2"/>
  <c r="E39" i="2"/>
  <c r="D36" i="2"/>
  <c r="D39" i="2" s="1"/>
  <c r="G34" i="2"/>
  <c r="F34" i="2"/>
  <c r="E34" i="2"/>
  <c r="B34" i="2"/>
  <c r="D30" i="2"/>
  <c r="D34" i="2" s="1"/>
  <c r="G28" i="2"/>
  <c r="F28" i="2"/>
  <c r="E28" i="2"/>
  <c r="B28" i="2"/>
  <c r="C28" i="2"/>
  <c r="C22" i="2"/>
  <c r="D22" i="2" s="1"/>
  <c r="G20" i="2"/>
  <c r="F20" i="2"/>
  <c r="E20" i="2"/>
  <c r="B20" i="2"/>
  <c r="C19" i="2"/>
  <c r="D19" i="2" s="1"/>
  <c r="C18" i="2"/>
  <c r="D18" i="2" s="1"/>
  <c r="B16" i="2"/>
  <c r="C15" i="2"/>
  <c r="C14" i="2"/>
  <c r="C13" i="2"/>
  <c r="C12" i="2"/>
  <c r="D11" i="2"/>
  <c r="D10" i="2"/>
  <c r="G8" i="2"/>
  <c r="F8" i="2"/>
  <c r="E8" i="2"/>
  <c r="B8" i="2"/>
  <c r="C7" i="2"/>
  <c r="D7" i="2" s="1"/>
  <c r="C6" i="2"/>
  <c r="D6" i="2" s="1"/>
  <c r="C5" i="2"/>
  <c r="D5" i="2" s="1"/>
  <c r="C4" i="2"/>
  <c r="C3" i="2"/>
  <c r="D3" i="2" s="1"/>
  <c r="B198" i="1" l="1"/>
  <c r="E198" i="1"/>
  <c r="G198" i="1"/>
  <c r="F198" i="2"/>
  <c r="G198" i="2"/>
  <c r="B198" i="2"/>
  <c r="F198" i="1"/>
  <c r="E198" i="2"/>
  <c r="C191" i="2"/>
  <c r="D191" i="2" s="1"/>
  <c r="C191" i="1"/>
  <c r="D191" i="1" s="1"/>
  <c r="G300" i="1"/>
  <c r="G301" i="1" s="1"/>
  <c r="G300" i="2"/>
  <c r="G301" i="2" s="1"/>
  <c r="D118" i="2"/>
  <c r="D16" i="1"/>
  <c r="D132" i="1"/>
  <c r="F301" i="1"/>
  <c r="D96" i="1"/>
  <c r="D99" i="1" s="1"/>
  <c r="C147" i="1"/>
  <c r="D163" i="1"/>
  <c r="D165" i="1" s="1"/>
  <c r="D24" i="2"/>
  <c r="D28" i="2" s="1"/>
  <c r="C94" i="2"/>
  <c r="C99" i="2"/>
  <c r="D126" i="2"/>
  <c r="F301" i="2"/>
  <c r="B301" i="2"/>
  <c r="C80" i="1"/>
  <c r="C80" i="2"/>
  <c r="C118" i="2"/>
  <c r="C126" i="2"/>
  <c r="D20" i="1"/>
  <c r="D41" i="2"/>
  <c r="D43" i="2" s="1"/>
  <c r="D16" i="2"/>
  <c r="D87" i="2"/>
  <c r="C165" i="2"/>
  <c r="B301" i="1"/>
  <c r="C76" i="2"/>
  <c r="D36" i="1"/>
  <c r="D39" i="1" s="1"/>
  <c r="D183" i="1"/>
  <c r="C28" i="1"/>
  <c r="C34" i="1"/>
  <c r="C43" i="1"/>
  <c r="C60" i="2"/>
  <c r="C16" i="2"/>
  <c r="D64" i="2"/>
  <c r="D68" i="2" s="1"/>
  <c r="D110" i="1"/>
  <c r="D114" i="1" s="1"/>
  <c r="D153" i="1"/>
  <c r="D155" i="1" s="1"/>
  <c r="D111" i="2"/>
  <c r="D114" i="2" s="1"/>
  <c r="C8" i="2"/>
  <c r="C87" i="2"/>
  <c r="C122" i="2"/>
  <c r="D137" i="1"/>
  <c r="D140" i="1" s="1"/>
  <c r="C161" i="2"/>
  <c r="E301" i="2"/>
  <c r="C68" i="1"/>
  <c r="D72" i="1"/>
  <c r="D76" i="1" s="1"/>
  <c r="E301" i="1"/>
  <c r="C254" i="2"/>
  <c r="C254" i="1"/>
  <c r="D132" i="2"/>
  <c r="D20" i="2"/>
  <c r="C16" i="1"/>
  <c r="D4" i="2"/>
  <c r="D8" i="2" s="1"/>
  <c r="C34" i="2"/>
  <c r="C155" i="2"/>
  <c r="D183" i="2"/>
  <c r="D203" i="2"/>
  <c r="D254" i="2" s="1"/>
  <c r="C20" i="2"/>
  <c r="C39" i="2"/>
  <c r="D136" i="2"/>
  <c r="D140" i="2" s="1"/>
  <c r="C147" i="2"/>
  <c r="D300" i="2"/>
  <c r="C8" i="1"/>
  <c r="C60" i="1"/>
  <c r="C161" i="1"/>
  <c r="C300" i="1"/>
  <c r="C132" i="2"/>
  <c r="C20" i="1"/>
  <c r="C94" i="1"/>
  <c r="D126" i="1"/>
  <c r="C300" i="2"/>
  <c r="D82" i="1"/>
  <c r="D87" i="1" s="1"/>
  <c r="C87" i="1"/>
  <c r="D121" i="2"/>
  <c r="D122" i="2" s="1"/>
  <c r="D116" i="1"/>
  <c r="D118" i="1" s="1"/>
  <c r="C118" i="1"/>
  <c r="C126" i="1"/>
  <c r="C122" i="1"/>
  <c r="D120" i="1"/>
  <c r="D122" i="1" s="1"/>
  <c r="D8" i="1"/>
  <c r="C132" i="1"/>
  <c r="D202" i="1"/>
  <c r="D254" i="1" s="1"/>
  <c r="D257" i="1"/>
  <c r="D300" i="1" s="1"/>
  <c r="D198" i="2" l="1"/>
  <c r="C198" i="1"/>
  <c r="C198" i="2"/>
  <c r="D198" i="1"/>
  <c r="F302" i="1"/>
  <c r="E302" i="1"/>
  <c r="F302" i="2"/>
  <c r="B302" i="1"/>
  <c r="B302" i="2"/>
  <c r="C301" i="2"/>
  <c r="E302" i="2"/>
  <c r="G302" i="2"/>
  <c r="D301" i="2"/>
  <c r="C301" i="1"/>
  <c r="G302" i="1"/>
  <c r="D301" i="1"/>
  <c r="D302" i="2" l="1"/>
  <c r="C302" i="2"/>
  <c r="C302" i="1"/>
  <c r="D302" i="1"/>
</calcChain>
</file>

<file path=xl/sharedStrings.xml><?xml version="1.0" encoding="utf-8"?>
<sst xmlns="http://schemas.openxmlformats.org/spreadsheetml/2006/main" count="529" uniqueCount="450">
  <si>
    <t>Produzione potenziale</t>
  </si>
  <si>
    <t>Denominazione</t>
  </si>
  <si>
    <t>Superficie
 iscritta ettari</t>
  </si>
  <si>
    <t>uva q.li</t>
  </si>
  <si>
    <t>vino hl</t>
  </si>
  <si>
    <t>Alto Adige Meranese o Meranese di Collina</t>
  </si>
  <si>
    <t>Alto Adige Meranese Burggraviato</t>
  </si>
  <si>
    <t>Alto Adige Meranese Küchelberg</t>
  </si>
  <si>
    <t>Alto Adige Meranese Lebenberg</t>
  </si>
  <si>
    <t>Alto Adige Meranese Rosengarten</t>
  </si>
  <si>
    <t xml:space="preserve">Lago di Caldaro  </t>
  </si>
  <si>
    <t>Lago di Caldaro classico</t>
  </si>
  <si>
    <t>Lago di Caldaro classico superiore</t>
  </si>
  <si>
    <t>Lago di Caldaro scelto</t>
  </si>
  <si>
    <t>Lago di Caldaro scelto classico</t>
  </si>
  <si>
    <t>Lago di Caldaro scelto classico superiore</t>
  </si>
  <si>
    <t>Lago di Caldaro</t>
  </si>
  <si>
    <t xml:space="preserve">Alto Adige Santa Maddalena  </t>
  </si>
  <si>
    <t>Alto Adige Santa Maddalena classico</t>
  </si>
  <si>
    <t xml:space="preserve">Alto Adige S.ta Maddalena </t>
  </si>
  <si>
    <t xml:space="preserve">Alto Adige Colli di Bolzano  </t>
  </si>
  <si>
    <t xml:space="preserve">Alto Adige Chardonnay  </t>
  </si>
  <si>
    <t>Alto Adige Chardonnay passito</t>
  </si>
  <si>
    <t>Alto Adige Chardonnay riserva</t>
  </si>
  <si>
    <t>Alto Adige Chardonnay Spumante</t>
  </si>
  <si>
    <t>Alto Adige Chardonnay</t>
  </si>
  <si>
    <t xml:space="preserve">Alto Adige Traminer Aromatico  </t>
  </si>
  <si>
    <t>Alto Adige Traminer Aromatico passito</t>
  </si>
  <si>
    <t>Alto Adige Traminer Aromatico riserva</t>
  </si>
  <si>
    <t>Alto Adige Traminer Aromatico vendemmia tardiva</t>
  </si>
  <si>
    <t>Alto Adige Traminer Aromatico</t>
  </si>
  <si>
    <t xml:space="preserve">Alto Adige Moscato Giallo  </t>
  </si>
  <si>
    <t>Alto Adige Moscato Giallo passito</t>
  </si>
  <si>
    <t>Alto Adige Moscato Giallo</t>
  </si>
  <si>
    <t>Alto Adige Kerner</t>
  </si>
  <si>
    <t>Alto Adige Kerner riserva</t>
  </si>
  <si>
    <t xml:space="preserve">Alto Adige Müller Thurgau  </t>
  </si>
  <si>
    <t>Alto Adige Müller Thurgau  vendemmia tardiva</t>
  </si>
  <si>
    <t>Alto Adige Riesling</t>
  </si>
  <si>
    <t>Alto Adige Pinot Grigio</t>
  </si>
  <si>
    <t>Alto Adige Pinot Grigio riserva</t>
  </si>
  <si>
    <t xml:space="preserve">Alto Adige Sauvignon  </t>
  </si>
  <si>
    <t>Alto Adige Sauvignon passito</t>
  </si>
  <si>
    <t>Alto Adige Sauvignon riserva</t>
  </si>
  <si>
    <t>Alto Adige Sauvignon</t>
  </si>
  <si>
    <t xml:space="preserve">Alto Adige Silvaner  </t>
  </si>
  <si>
    <t>Alto Adige Pinot Bianco riserva</t>
  </si>
  <si>
    <t>Alto Adige Pinot Bianco Spumante</t>
  </si>
  <si>
    <t>Alto Adige Pinot Bianco</t>
  </si>
  <si>
    <t xml:space="preserve">Alto Adige Riesling Italico  </t>
  </si>
  <si>
    <t xml:space="preserve">Alto Adige Pinot Nero  </t>
  </si>
  <si>
    <t>Alto Adige Pinot Nero riserva</t>
  </si>
  <si>
    <t>Alto Adige Pinot Nero rosato</t>
  </si>
  <si>
    <t>Alto Adige Pinot Nero Spumante</t>
  </si>
  <si>
    <t>Alto Adige Pinot Nero</t>
  </si>
  <si>
    <t>Alto Adige Cabernet /Franc/Sauvignon</t>
  </si>
  <si>
    <t>Alto Adige Cabernet /Franc/Sauvignon riserva</t>
  </si>
  <si>
    <t>Alto Adige Lagrein</t>
  </si>
  <si>
    <t>Alto Adige Lagrein di Gries</t>
  </si>
  <si>
    <t>Alto Adige Lagrein riserva</t>
  </si>
  <si>
    <t>Alto Adige Lagrein riserva di Gries</t>
  </si>
  <si>
    <t>Alto Adige Lagrein rosato</t>
  </si>
  <si>
    <t xml:space="preserve">Alto Adige Malvasia  </t>
  </si>
  <si>
    <t xml:space="preserve">Alto Adige Merlot  </t>
  </si>
  <si>
    <t>Alto Adige Merlot rosato</t>
  </si>
  <si>
    <t>Alto Adige Merlot</t>
  </si>
  <si>
    <t xml:space="preserve">Alto Adige Moscato Rosa  </t>
  </si>
  <si>
    <t>Alto Adige Moscato Rosa passito</t>
  </si>
  <si>
    <t>Alto Adige Moscato Rosa vendemmia tardiva</t>
  </si>
  <si>
    <t>Alto Adige Moscato Rosa</t>
  </si>
  <si>
    <t>Alto Adige Schiava/Schiava Gentile</t>
  </si>
  <si>
    <t xml:space="preserve">Alto Adige Schiava Grigia  </t>
  </si>
  <si>
    <t>Alto Adige Terlano senza nome di vitigno classico</t>
  </si>
  <si>
    <t xml:space="preserve">Alto Adige Terlano Chardonnay </t>
  </si>
  <si>
    <t>Alto Adige Terlano Chardonnay classico</t>
  </si>
  <si>
    <t>Alto Adige Terlano Chardonnay riserva</t>
  </si>
  <si>
    <t xml:space="preserve">Alto Adige Terlano Müller Thurgau </t>
  </si>
  <si>
    <t>Alto Adige Terlano Müller Thurgau classico</t>
  </si>
  <si>
    <t>Alto Adige Terlano Riesling</t>
  </si>
  <si>
    <t xml:space="preserve">Alto Adige Terlano Riesling classico </t>
  </si>
  <si>
    <t xml:space="preserve">Alto Adige Terlano Pinot Grigio classico </t>
  </si>
  <si>
    <t xml:space="preserve">Alto Adige Terlano Sauvignon  </t>
  </si>
  <si>
    <t>Alto Adige Terlano Sauvignon classico</t>
  </si>
  <si>
    <t>Alto Adige Terlano Sauvignon riserva</t>
  </si>
  <si>
    <t>Alto Adige Terlano Sauvignon classico riserva</t>
  </si>
  <si>
    <t>Alto Adige Terlano Silvaner</t>
  </si>
  <si>
    <t xml:space="preserve">Alto Adige Terlano Pinot Bianco  </t>
  </si>
  <si>
    <t>Alto Adige Terlano Pinot Bianco classico</t>
  </si>
  <si>
    <t>Alto Adige Terlano Pinot Bianco riserva</t>
  </si>
  <si>
    <t>Alto Adige Valle Isarco Traminer Aromatico</t>
  </si>
  <si>
    <t xml:space="preserve">Alto Adige Valle Isarco Kerner  </t>
  </si>
  <si>
    <t>Alto Adige Valle Isarco Kerner passito</t>
  </si>
  <si>
    <t>Alto Adige Valle Isarco Kerner riserva</t>
  </si>
  <si>
    <t>Alto Adige Valle Isarco Kerner</t>
  </si>
  <si>
    <t xml:space="preserve">Alto Adige Valle Isarco Klausner Leitacher  </t>
  </si>
  <si>
    <t xml:space="preserve">Alto Adige Valle Isarco Müller Thurgau  </t>
  </si>
  <si>
    <t>Alto Adige Valle Isarco Riesling</t>
  </si>
  <si>
    <t>Alto Adige Valle Isarco Riesling vendemmia tardiva</t>
  </si>
  <si>
    <t xml:space="preserve">Alto Adige Valle Isarco Pinot Grigio  </t>
  </si>
  <si>
    <t xml:space="preserve">Alto Adige Valle Isarco Silvaner  </t>
  </si>
  <si>
    <t>Alto Adige Valle Isarco Silvaner riserva</t>
  </si>
  <si>
    <t xml:space="preserve">Alto Adige Valle Isarco Veltliner  </t>
  </si>
  <si>
    <t>Alto Adige Valle Isarco Veltliner  riserva</t>
  </si>
  <si>
    <t xml:space="preserve">Alto Adige Valle Venosta Chardonnay  </t>
  </si>
  <si>
    <t>Alto Adige Valle Venosta Chardonnay riserva</t>
  </si>
  <si>
    <t xml:space="preserve">Alto Adige Valle Venosta Traminer Aromatico  </t>
  </si>
  <si>
    <t xml:space="preserve">Alto Adige Valle Venosta Kerner  </t>
  </si>
  <si>
    <t xml:space="preserve">Alto Adige Valle Venosta Müller Thurgau  </t>
  </si>
  <si>
    <t xml:space="preserve">Alto Adige Valle Venosta Riesling  </t>
  </si>
  <si>
    <t xml:space="preserve">Alto Adige Valle Venosta Pinot Grigio  </t>
  </si>
  <si>
    <t>Alto Adige Valle Venosta Sauvignon</t>
  </si>
  <si>
    <t xml:space="preserve">Alto Adige Valle Venosta Pinot Bianco  </t>
  </si>
  <si>
    <t xml:space="preserve">Alto Adige Valle Venosta Pinot Nero  </t>
  </si>
  <si>
    <t>Alto Adige Valle Venosta Pinot Nero riserva</t>
  </si>
  <si>
    <t xml:space="preserve">Alto Adige Valle Venosta Schiava  </t>
  </si>
  <si>
    <t>Alto Adige spumante</t>
  </si>
  <si>
    <t>Mitterberg Chardonnay</t>
  </si>
  <si>
    <t>Mitterberg Chardonnay passito</t>
  </si>
  <si>
    <t>Mitterberg Pinot nero</t>
  </si>
  <si>
    <t>Mitterberg Pinot nero rosato</t>
  </si>
  <si>
    <t>Mitterberg Bronner</t>
  </si>
  <si>
    <t>Mitterberg Bronner passito</t>
  </si>
  <si>
    <t>Mitterberg Cabernet/Franc/Sauvignon</t>
  </si>
  <si>
    <t>Mitterberg Cabernet/Franc/Sauvignon rosato</t>
  </si>
  <si>
    <t>Mitterberg Diolinoir</t>
  </si>
  <si>
    <t>Mitterberg Incrocio Manzoni 6.0.13</t>
  </si>
  <si>
    <t>Mitterberg Moscato Giallo</t>
  </si>
  <si>
    <t>Mitterberg Moscato Giallo passito</t>
  </si>
  <si>
    <t>Mitterberg Traminer Aromatico</t>
  </si>
  <si>
    <t>Mitterberg Traminer Aromatico passito</t>
  </si>
  <si>
    <t>Mitterberg Johanniter</t>
  </si>
  <si>
    <t>Mitterberg Kerner</t>
  </si>
  <si>
    <t>Mitterberg Kerner passito</t>
  </si>
  <si>
    <t>Mitterberg Lagrein</t>
  </si>
  <si>
    <t>Mitterberg Lagrein passito</t>
  </si>
  <si>
    <t>Mitterberg Lagrein rosato</t>
  </si>
  <si>
    <t>Mitterberg Merlot</t>
  </si>
  <si>
    <t>Mitterberg Merlot rosato</t>
  </si>
  <si>
    <t>Mitterberg Müller Thurgau</t>
  </si>
  <si>
    <t>Mitterberg Muscaris</t>
  </si>
  <si>
    <t>Mitterberg Petit Manseng</t>
  </si>
  <si>
    <t>Mitterberg Petit Manseng passito</t>
  </si>
  <si>
    <t>Mitterberg Petit Verdot</t>
  </si>
  <si>
    <t>Mitterberg Portoghese</t>
  </si>
  <si>
    <t>Mitterberg Moscato rosa</t>
  </si>
  <si>
    <t>Mitterberg Moscato rosa passito</t>
  </si>
  <si>
    <t>Mitterberg Regent</t>
  </si>
  <si>
    <t>Mitterberg Riesling</t>
  </si>
  <si>
    <t>Mitterberg rosso</t>
  </si>
  <si>
    <t>Mitterberg rosato</t>
  </si>
  <si>
    <t>Mitterberg Pinot Grigio</t>
  </si>
  <si>
    <t>Mitterberg Sauvignon</t>
  </si>
  <si>
    <t>Mitterberg Silvaner</t>
  </si>
  <si>
    <t>Mitterberg Syrah</t>
  </si>
  <si>
    <t>Mitterberg Tannat</t>
  </si>
  <si>
    <t>Mitterberg Tempranillo</t>
  </si>
  <si>
    <t>Mitterberg Teroldego</t>
  </si>
  <si>
    <t>Mitterberg Veltliner</t>
  </si>
  <si>
    <t>Mitterberg Schiava</t>
  </si>
  <si>
    <t>Mitterberg Schiava grigia</t>
  </si>
  <si>
    <t>Mitterberg Schiava rosato</t>
  </si>
  <si>
    <t>Mitterberg Viognier</t>
  </si>
  <si>
    <t>Mitterberg bianco</t>
  </si>
  <si>
    <t>Mitterberg bianco passito</t>
  </si>
  <si>
    <t>Mitterberg Pinot Bianco</t>
  </si>
  <si>
    <t>Mitterberg Zweigelt</t>
  </si>
  <si>
    <t>Mitterberg Zweigelt rosato</t>
  </si>
  <si>
    <t>Totale IGT Mitterberg</t>
  </si>
  <si>
    <t>Vigneti delle Dolomiti Pinot Nero</t>
  </si>
  <si>
    <t>Vigneti delle Dolomiti Pinot Nero rosato</t>
  </si>
  <si>
    <t>Vigneti delle Dolomiti Bronner</t>
  </si>
  <si>
    <t>Vigneti delle Dolomiti Chardonnay</t>
  </si>
  <si>
    <t>Vigneti delle Dolomiti Diolinoir</t>
  </si>
  <si>
    <t>Vigneti delle Dolomiti Moscato Giallo</t>
  </si>
  <si>
    <t>Vigneti delle Dolomiti Kerner</t>
  </si>
  <si>
    <t>Vigneti delle Dolomiti Manzoni bianco</t>
  </si>
  <si>
    <t>Vigneti delle Dolomiti Merlot</t>
  </si>
  <si>
    <t>Vigneti delle Dolomiti Müller Thurgau</t>
  </si>
  <si>
    <t>Vigneti delle Dolomiti Petit Manseng</t>
  </si>
  <si>
    <t>Vigneti delle Dolomiti Pedit Verdot</t>
  </si>
  <si>
    <t>Vigneti delle Dolomiti Portoghese</t>
  </si>
  <si>
    <t>Vigneti delle Dolomiti rosato</t>
  </si>
  <si>
    <t>Vigneti delle Dolomiti Moscato rosa</t>
  </si>
  <si>
    <t>Vigneti delle Dolomiti rosso</t>
  </si>
  <si>
    <t>Vigneti delle Dolomiti Pinot Grigio</t>
  </si>
  <si>
    <t>Vigneti delle Dolomiti Sauvignon</t>
  </si>
  <si>
    <t>Vigneti delle Dolomiti Sauvignon frizzante</t>
  </si>
  <si>
    <t>Vigneti delle Dolomiti Silvaner</t>
  </si>
  <si>
    <t>Vigneti delle Dolomiti Solaris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</si>
  <si>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</si>
  <si>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</si>
  <si>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</si>
  <si>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</si>
  <si>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Viognier</t>
  </si>
  <si>
    <t>Vigneti delle Dolomiti Schiava</t>
  </si>
  <si>
    <t>Vigneti delle Dolomiti bianco</t>
  </si>
  <si>
    <t>Vigneti delle Dolomiti bianco passito</t>
  </si>
  <si>
    <t>Vigneti delle Dolomiti Pinot Bianco</t>
  </si>
  <si>
    <t>Vigneti delle Dolomiti Zweigelt</t>
  </si>
  <si>
    <t>Vigneti delle Dolomiti Zweigelt rosato</t>
  </si>
  <si>
    <t>Totale IGT Vigneti delle Dolomiti</t>
  </si>
  <si>
    <t>TOTALE VINI IGT</t>
  </si>
  <si>
    <t xml:space="preserve">La possibilità della scelta vendemmiale e il supero nel vigneto causano anche variazioni sostanziali della superficie vitata e della </t>
  </si>
  <si>
    <t xml:space="preserve">produzione effettiva di uva e vino. L'organismo di controllo risponde solo per i dati dei vini DOC Alto Adige e Lago di Caldaro </t>
  </si>
  <si>
    <t xml:space="preserve">für Weine der Handelskammer Bozen zeichnet nur für die Daten der DOC-Weine Südtiroler und Kalterersee, sowie für den </t>
  </si>
  <si>
    <t>Landwein Mitterberg</t>
  </si>
  <si>
    <t>Kalterersee in der Provinz Trient</t>
  </si>
  <si>
    <t>Elaborazione: CCIAA Bolzano - Organismo di controllo vini</t>
  </si>
  <si>
    <t>Lago di Caldaro nella Provincia di Trento</t>
  </si>
  <si>
    <t>e per i vini IGT Mitterberg</t>
  </si>
  <si>
    <t>Mögliche Änderungen der Weinbezeichnung bei der Trauben- und Produktionsmeldung und erlaubten Überproduktionen bewirken</t>
  </si>
  <si>
    <t xml:space="preserve">auch größere Differenzen zwischen den genutzten Flächen und den effektiven Mengen an Trauben und Wein. Die Kontrollstelle </t>
  </si>
  <si>
    <t>Ausarbeitung: Handelskammer Bozen - Kontrollstelle für Weine</t>
  </si>
  <si>
    <t>höchstzulässiger Ertrag</t>
  </si>
  <si>
    <t>Bezeichnung</t>
  </si>
  <si>
    <t>Anbaufläche ha</t>
  </si>
  <si>
    <t>Trauben dt</t>
  </si>
  <si>
    <t>Wein hl</t>
  </si>
  <si>
    <t>effektiv genutzte Fläche ha</t>
  </si>
  <si>
    <t>Südtirol Meraner Küchelberg</t>
  </si>
  <si>
    <t>Südtirol Meraner Lebenberg</t>
  </si>
  <si>
    <t>Südtirol Meraner Rosengarten</t>
  </si>
  <si>
    <t>Südtirol Meraner oder Meraner Hügel</t>
  </si>
  <si>
    <t xml:space="preserve">Kalterersee  </t>
  </si>
  <si>
    <t>Kalterersee</t>
  </si>
  <si>
    <t>Kalterersee klassisch</t>
  </si>
  <si>
    <t>Kalterersee Auslese</t>
  </si>
  <si>
    <t>Kalterersee Auslese klassisch</t>
  </si>
  <si>
    <t xml:space="preserve">Südtirol St. Magdalener  </t>
  </si>
  <si>
    <t>Südtirol St. Magdalener klassisch</t>
  </si>
  <si>
    <t>Südtirol Bozner Leiten</t>
  </si>
  <si>
    <t xml:space="preserve">Südtiroler Chardonnay  </t>
  </si>
  <si>
    <t>Südtiroler Chardonnay passito</t>
  </si>
  <si>
    <t>Südtiroler Chardonnay riserva</t>
  </si>
  <si>
    <t>Südtiroler Chardonnay</t>
  </si>
  <si>
    <t>Südtiroler Kerner</t>
  </si>
  <si>
    <t>Südtiroler Kerner riserva</t>
  </si>
  <si>
    <t xml:space="preserve">Südtiroler Müller Thurgau  </t>
  </si>
  <si>
    <t>Südtiroler Riesling</t>
  </si>
  <si>
    <t xml:space="preserve">Südtiroler Sauvignon  </t>
  </si>
  <si>
    <t>Südtiroler Sauvignon passito</t>
  </si>
  <si>
    <t>Südtiroler Sauvignon riserva</t>
  </si>
  <si>
    <t>Südtiroler Sauvignon</t>
  </si>
  <si>
    <t xml:space="preserve">Südtiroler Silvaner  </t>
  </si>
  <si>
    <t>Südtiroler Cabernet /Franc/Sauvignon</t>
  </si>
  <si>
    <t>Südtiroler Cabernet /Franc/Sauvignon riserva</t>
  </si>
  <si>
    <t>Südtiroler Lagrein</t>
  </si>
  <si>
    <t>Südtiroler Lagrein di Gries</t>
  </si>
  <si>
    <t>Südtiroler Lagrein riserva</t>
  </si>
  <si>
    <t>Südtiroler Lagrein riserva di Gries</t>
  </si>
  <si>
    <t xml:space="preserve">Südtiroler Merlot  </t>
  </si>
  <si>
    <t>Südtiroler Merlot  riserva</t>
  </si>
  <si>
    <t>Südtiroler Merlot</t>
  </si>
  <si>
    <t>Südtiroler Chardonnay Sekt</t>
  </si>
  <si>
    <t>Südtiroler Sekt</t>
  </si>
  <si>
    <t>Südtirol St. Magdalener</t>
  </si>
  <si>
    <t xml:space="preserve">Südtiroler Goldmuskateller  </t>
  </si>
  <si>
    <t>Südtiroler Goldmuskateller passito</t>
  </si>
  <si>
    <t>Südtiroler Goldmuskateller</t>
  </si>
  <si>
    <t>Mitterberg Goldmuskateller</t>
  </si>
  <si>
    <t>Mitterberg Goldmuskateller passito</t>
  </si>
  <si>
    <t>Südtiroler Ruländer</t>
  </si>
  <si>
    <t>Südtiroler Ruländer riserva</t>
  </si>
  <si>
    <t>Mitterberg Ruländer</t>
  </si>
  <si>
    <t>Südtiroler Weißburgunder riserva</t>
  </si>
  <si>
    <t>Südtiroler Weißburgunder Sekt</t>
  </si>
  <si>
    <t>Südtiroler Weißburgunder</t>
  </si>
  <si>
    <t>Mitterberg Weißburgunder</t>
  </si>
  <si>
    <t xml:space="preserve">Südtiroler Blauburgunder  </t>
  </si>
  <si>
    <t>Südtiroler Blauburgunder riserva</t>
  </si>
  <si>
    <t>Südtiroler Blauburgunder Sekt</t>
  </si>
  <si>
    <t>Südtiroler Blauburgunder</t>
  </si>
  <si>
    <t>Mitterberg Blauburgunder</t>
  </si>
  <si>
    <t>Südtiroler Blauburgunder rosé</t>
  </si>
  <si>
    <t>Südtiroler Lagrein rosé</t>
  </si>
  <si>
    <t>Südtiroler Merlot rosé</t>
  </si>
  <si>
    <t>Mitterberg Blauburgunder rosé</t>
  </si>
  <si>
    <t>Mitterberg Cabernet/Franc/Sauvignon rosé</t>
  </si>
  <si>
    <t>Mitterberg Lagrein rosé</t>
  </si>
  <si>
    <t>Mitterberg Merlot rosé</t>
  </si>
  <si>
    <t>Mitterberg rosé</t>
  </si>
  <si>
    <t>Mitterberg Zweigelt rosé</t>
  </si>
  <si>
    <t xml:space="preserve">Südtiroler Gewürztraminer  </t>
  </si>
  <si>
    <t>Südtiroler Gewürztraminer passito</t>
  </si>
  <si>
    <t>Südtiroler Gewürztraminer riserva</t>
  </si>
  <si>
    <t>Südtiroler Gewürztraminer vendemmia tardiva</t>
  </si>
  <si>
    <t>Südtiroler Gewürztraminer</t>
  </si>
  <si>
    <t>Mitterberg Gewürztraminer</t>
  </si>
  <si>
    <t>Mitterberg Gewürztraminer passito</t>
  </si>
  <si>
    <t>Südtiroler Malvasier</t>
  </si>
  <si>
    <t xml:space="preserve">Südtiroler Rosenmuskateller  </t>
  </si>
  <si>
    <t>Südtiroler Rosenmuskateller passito</t>
  </si>
  <si>
    <t>Südtiroler Rosenmuskateller vendemmia tardiva</t>
  </si>
  <si>
    <t>Südtiroler Rosenmuskateller</t>
  </si>
  <si>
    <t>Südtiroler Vernatsch/Edelvernatsch</t>
  </si>
  <si>
    <t>Südtiroler Grauvernatsch</t>
  </si>
  <si>
    <t xml:space="preserve">Südtirol Terlaner Chardonnay </t>
  </si>
  <si>
    <t>Südtirol Terlaner Chardonnay klassisch</t>
  </si>
  <si>
    <t>Südtirol Terlaner Chardonnay riserva</t>
  </si>
  <si>
    <t xml:space="preserve">Südtirol Terlaner Müller Thurgau </t>
  </si>
  <si>
    <t>Südtirol Terlaner Müller Thurgau klassisch</t>
  </si>
  <si>
    <t>Südtirol Terlaner Riesling</t>
  </si>
  <si>
    <t xml:space="preserve">Südtirol Terlaner Riesling klassisch </t>
  </si>
  <si>
    <t>Südtirol Terlaner Ruländer</t>
  </si>
  <si>
    <t xml:space="preserve">Südtirol Terlaner Ruländer klassisch </t>
  </si>
  <si>
    <t xml:space="preserve">Südtirol Terlaner Sauvignon  </t>
  </si>
  <si>
    <t>Südtirol Terlaner Sauvignon klassisch</t>
  </si>
  <si>
    <t>Südtirol Terlaner Sauvignon riserva</t>
  </si>
  <si>
    <t>Südtirol Terlaner Sauvignon klassisch riserva</t>
  </si>
  <si>
    <t>Südtirol Terlaner Silvaner</t>
  </si>
  <si>
    <t xml:space="preserve">Südtirol Terlaner Weißburgunder  </t>
  </si>
  <si>
    <t>Südtirol Terlaner Weißburgunder klassisch</t>
  </si>
  <si>
    <t>Südtirol Terlaner Weißburgunder riserva</t>
  </si>
  <si>
    <t>Südtirol Terlaner ohne Rebsortenbezeichnung klassisch</t>
  </si>
  <si>
    <t>Südtirol Eisacktaler Gewürztraminer</t>
  </si>
  <si>
    <t xml:space="preserve">Südtirol Eisacktaler Kerner  </t>
  </si>
  <si>
    <t>Südtirol Eisacktaler Kerner passito</t>
  </si>
  <si>
    <t>Südtirol Eisacktaler Kerner riserva</t>
  </si>
  <si>
    <t>Südtirol Eisacktaler Kerner</t>
  </si>
  <si>
    <t xml:space="preserve">Südtirol Eisacktaler Klausner Leitacher  </t>
  </si>
  <si>
    <t xml:space="preserve">Südtirol Eisacktaler Müller Thurgau  </t>
  </si>
  <si>
    <t>Südtirol Eisacktaler Riesling</t>
  </si>
  <si>
    <t>Südtirol Eisacktaler Riesling vendemmia tardiva</t>
  </si>
  <si>
    <t xml:space="preserve">Südtirol Eisacktaler Ruländer  </t>
  </si>
  <si>
    <t xml:space="preserve">Südtirol Eisacktaler Silvaner  </t>
  </si>
  <si>
    <t>Südtirol Eisacktaler Silvaner riserva</t>
  </si>
  <si>
    <t xml:space="preserve">Südtirol Eisacktaler Veltliner  </t>
  </si>
  <si>
    <t>Südtirol Eisacktaler Veltliner  riserva</t>
  </si>
  <si>
    <t xml:space="preserve">Südtirol Vinschgau Chardonnay  </t>
  </si>
  <si>
    <t>Südtirol Vinschgau Chardonnay riserva</t>
  </si>
  <si>
    <t xml:space="preserve">Südtirol Vinschgau Gewürztraminer  </t>
  </si>
  <si>
    <t xml:space="preserve">Südtirol Vinschgau Kerner  </t>
  </si>
  <si>
    <t xml:space="preserve">Südtirol Vinschgau Müller Thurgau  </t>
  </si>
  <si>
    <t xml:space="preserve">Südtirol Vinschgau Riesling  </t>
  </si>
  <si>
    <t xml:space="preserve">Südtirol Vinschgau Ruländer  </t>
  </si>
  <si>
    <t>Südtirol Vinschgau Sauvignon</t>
  </si>
  <si>
    <t xml:space="preserve">Südtirol Vinschgau Weißburgunder  </t>
  </si>
  <si>
    <t xml:space="preserve">Südtirol Vinschgau Blauburgunder  </t>
  </si>
  <si>
    <t>Südtirol Vinschgau Blauburgunder riserva</t>
  </si>
  <si>
    <t>Südtirol Vinschgau Vernatsch</t>
  </si>
  <si>
    <t>Mitterberg Portugieser</t>
  </si>
  <si>
    <t>Mitterberg Rosenmuskateller</t>
  </si>
  <si>
    <t>Mitterberg Rosenmuskateller passito</t>
  </si>
  <si>
    <t>Weinberg Dolomiten Blauburgunder</t>
  </si>
  <si>
    <t>Weinberg Dolomiten Blauburgunder rosé</t>
  </si>
  <si>
    <t>Weinberg Dolomiten Bronner</t>
  </si>
  <si>
    <t>Weinberg Dolomiten Chardonnay</t>
  </si>
  <si>
    <t>Weinberg Dolomiten Diolinoir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</si>
  <si>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</si>
  <si>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</si>
  <si>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</si>
  <si>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</si>
  <si>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</si>
  <si>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</si>
  <si>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Pedit Verdot</t>
  </si>
  <si>
    <t>Weinberg Dolomiten rosé</t>
  </si>
  <si>
    <t>Weinberg Dolomiten Ruländer</t>
  </si>
  <si>
    <t>Weinberg Dolomiten Sauvignon</t>
  </si>
  <si>
    <t>Weinberg Dolomiten Sauvignon frizzante</t>
  </si>
  <si>
    <t>Weinberg Dolomiten Silvaner</t>
  </si>
  <si>
    <t>Weinberg Dolomiten Solaris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</si>
  <si>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</si>
  <si>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</si>
  <si>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</si>
  <si>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</si>
  <si>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</si>
  <si>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Weißburgunder</t>
  </si>
  <si>
    <t>Weinberg Dolomiten Zweigelt</t>
  </si>
  <si>
    <t>Weinberg Dolomiten Zweigelt rosé</t>
  </si>
  <si>
    <t>Summe Landwein Weinberg Dolomiten</t>
  </si>
  <si>
    <t>SUMME LANDWEINE</t>
  </si>
  <si>
    <t>TOTALE DOC e IGT</t>
  </si>
  <si>
    <t>SUMME DOC WEINE</t>
  </si>
  <si>
    <t>Summe Landwein Mitterberg</t>
  </si>
  <si>
    <t>Weinberg Dolomiten Grauvernatsch</t>
  </si>
  <si>
    <t>Vigneti delle Dolomiti Schiava grigia</t>
  </si>
  <si>
    <t>Mitterberg weiß</t>
  </si>
  <si>
    <t>Mitterberg weiß passito</t>
  </si>
  <si>
    <t>Mitterberg Vernatsch</t>
  </si>
  <si>
    <t>Mitterberg Grauvernatsch</t>
  </si>
  <si>
    <t>Mitterberg Vernatsch rosé</t>
  </si>
  <si>
    <t>Weinberg Dolomiten Portugieser</t>
  </si>
  <si>
    <t>Weinberg Dolomiten Rosenmuskateller</t>
  </si>
  <si>
    <t>Weinberg Dolomiten rot</t>
  </si>
  <si>
    <t>Weinberg Dolomiten Vernatsch</t>
  </si>
  <si>
    <t>Weinberg Dolomiten weiß</t>
  </si>
  <si>
    <t>Weinberg Dolomiten weiß passito</t>
  </si>
  <si>
    <t>Südtirol Meraner Burggräfler</t>
  </si>
  <si>
    <t>Südtiroler Müller Thurgau vendemmia tardiva</t>
  </si>
  <si>
    <t>Weinberg Dolomiten Cabernet/Franc/Sauvignon</t>
  </si>
  <si>
    <t>Mitterberg rot</t>
  </si>
  <si>
    <t>Südtiroler Welschriesling</t>
  </si>
  <si>
    <t>Mitterberg Souvignier gris</t>
  </si>
  <si>
    <t>Superficie
 rivendicata
ettari</t>
  </si>
  <si>
    <t>Alto Adige Terlano senza nome di vitigno</t>
  </si>
  <si>
    <t>Weinberg Dolomiten Goldmuskateller frizzante</t>
  </si>
  <si>
    <t>Weinberg Dolomiten Portugieser rosé</t>
  </si>
  <si>
    <t>Alto Adige Merlot riserva</t>
  </si>
  <si>
    <t>TOTALE VINI DOC</t>
  </si>
  <si>
    <t>Vigneti delle Dolomiti Cabernet/Franc/Sauvignon</t>
  </si>
  <si>
    <t>Vigneti delle Dolomiti Cabernet/Franc/Sauvignon rosato</t>
  </si>
  <si>
    <t>Vigneti delle Dolomiti Moscato Giallo frizzante</t>
  </si>
  <si>
    <t>Vigneti delle Dolomiti Merlot rosato</t>
  </si>
  <si>
    <t>Vigneti delle Dolomiti Portoghese rosato</t>
  </si>
  <si>
    <t>Weinberg Dolomiten Cabernet/Franc/Sauvignon rosé</t>
  </si>
  <si>
    <t>Weinberg Dolomiten Merlot rosé</t>
  </si>
  <si>
    <t>Südtirol Terlaner ohne Rebsortenbezeichnung</t>
  </si>
  <si>
    <t>Mitterberg Solaris</t>
  </si>
  <si>
    <t>Mitterberg Carmenère</t>
  </si>
  <si>
    <t>GESAMT DOC + IGT WEINE</t>
  </si>
  <si>
    <t>effektiv produzierte Menge 2020</t>
  </si>
  <si>
    <t>Alto Adige Pinot Bianco passito</t>
  </si>
  <si>
    <t xml:space="preserve">Alto Adige Pinot Bianco </t>
  </si>
  <si>
    <t>Alto Adige Riesling riserva</t>
  </si>
  <si>
    <t>Alto Adige Terlano Chardonnay classico riserva</t>
  </si>
  <si>
    <t>Alto Adige Terlano senza nome di vitigno classico riserva</t>
  </si>
  <si>
    <t>Alto Adige Terlano Pinot Bianco classico riserva</t>
  </si>
  <si>
    <t>Alto Adige Valle Venosta Pinot Bianco riserva</t>
  </si>
  <si>
    <t>Alto Adige Valle Venosta Traminer Aromatico vendemmia tardiva</t>
  </si>
  <si>
    <t>Vigneti delle Dolomiti Moscato Giallo spumante</t>
  </si>
  <si>
    <t>Vigneti delle Dolomiti rosso frizzante</t>
  </si>
  <si>
    <t>Weinberg Dolomiten Carmenère</t>
  </si>
  <si>
    <t>Vigneti delle Dolomiti Lagrein</t>
  </si>
  <si>
    <t>Vigneti delle Dolomiti Riesling</t>
  </si>
  <si>
    <t>Weinberg Dolomiten Gewürztraminer</t>
  </si>
  <si>
    <t>Weinberg Dolomiten Veltliner</t>
  </si>
  <si>
    <t>Weinberg Dolomiten Lagrein</t>
  </si>
  <si>
    <t>Weinberg Dolomiten Riesling</t>
  </si>
  <si>
    <t>Weinberg Dolomiten rot frizzante</t>
  </si>
  <si>
    <t>Vigneti delle Dolomiti Carmenère</t>
  </si>
  <si>
    <t>Vigneti delle Dolomiti Traminer aromatico</t>
  </si>
  <si>
    <t>Vigneti delle Dolomiti Veltliner</t>
  </si>
  <si>
    <t>Alto Adige Terlano Pinot Grigio</t>
  </si>
  <si>
    <t>Südtirol Vinschgau Weißburgunder riserva</t>
  </si>
  <si>
    <t>Südtirol Vinschgau Gewürztraminer vendemmia tardiva</t>
  </si>
  <si>
    <t>Südtirol Terlaner Chardonnay klassisch riserva</t>
  </si>
  <si>
    <t>Südtirol Terlaner ohne Rebsortenbezeichnung klassisch riserva</t>
  </si>
  <si>
    <t>Weinberg Dolomiten Goldmuskateller spumante</t>
  </si>
  <si>
    <t>Alto Adige Moscato Giallo riserva</t>
  </si>
  <si>
    <t>Alto Adige bianco</t>
  </si>
  <si>
    <t>Februar 2021</t>
  </si>
  <si>
    <t>febbraio 2021</t>
  </si>
  <si>
    <t>Südtirol Terlaner Weißburgunder klassisch riserva</t>
  </si>
  <si>
    <t>Südtiroler Weißburgunder passito</t>
  </si>
  <si>
    <t>Südtiroler Goldmuskateller riserva</t>
  </si>
  <si>
    <t>Südtiroler Riesling riserva</t>
  </si>
  <si>
    <t>Südtirol Weiß</t>
  </si>
  <si>
    <t>Kalterersee classico superiore</t>
  </si>
  <si>
    <t>Kalterersee Auslese classico superiore</t>
  </si>
  <si>
    <t>produzione effettiva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</si>
</sst>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4" fontId="3" fillId="0" borderId="0" xfId="0" applyNumberFormat="1" applyFont="1" applyFill="1" applyBorder="1"/>
    <xf numFmtId="0" fontId="2" fillId="0" borderId="6" xfId="0" applyFont="1" applyFill="1" applyBorder="1"/>
    <xf numFmtId="0" fontId="3" fillId="0" borderId="6" xfId="0" applyFont="1" applyBorder="1"/>
    <xf numFmtId="4" fontId="3" fillId="0" borderId="0" xfId="0" applyNumberFormat="1" applyFont="1" applyBorder="1"/>
    <xf numFmtId="0" fontId="3" fillId="0" borderId="0" xfId="0" applyFont="1" applyBorder="1"/>
    <xf numFmtId="3" fontId="2" fillId="0" borderId="8" xfId="0" applyNumberFormat="1" applyFont="1" applyFill="1" applyBorder="1"/>
    <xf numFmtId="0" fontId="2" fillId="0" borderId="8" xfId="0" applyFont="1" applyFill="1" applyBorder="1"/>
    <xf numFmtId="0" fontId="2" fillId="0" borderId="3" xfId="0" applyFont="1" applyFill="1" applyBorder="1"/>
    <xf numFmtId="0" fontId="2" fillId="0" borderId="8" xfId="0" applyFont="1" applyBorder="1"/>
    <xf numFmtId="0" fontId="2" fillId="0" borderId="6" xfId="0" applyFont="1" applyBorder="1"/>
    <xf numFmtId="0" fontId="1" fillId="0" borderId="0" xfId="0" applyFont="1" applyFill="1"/>
    <xf numFmtId="3" fontId="2" fillId="0" borderId="6" xfId="0" applyNumberFormat="1" applyFont="1" applyFill="1" applyBorder="1"/>
    <xf numFmtId="0" fontId="3" fillId="0" borderId="0" xfId="0" applyFont="1"/>
    <xf numFmtId="3" fontId="3" fillId="0" borderId="0" xfId="0" applyNumberFormat="1" applyFont="1"/>
    <xf numFmtId="0" fontId="2" fillId="0" borderId="6" xfId="0" applyFont="1" applyFill="1" applyBorder="1" applyProtection="1">
      <protection locked="0"/>
    </xf>
    <xf numFmtId="0" fontId="3" fillId="0" borderId="0" xfId="0" applyFont="1" applyFill="1" applyBorder="1"/>
    <xf numFmtId="4" fontId="2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7" xfId="0" applyNumberFormat="1" applyFont="1" applyFill="1" applyBorder="1"/>
    <xf numFmtId="4" fontId="3" fillId="0" borderId="0" xfId="0" applyNumberFormat="1" applyFont="1"/>
    <xf numFmtId="4" fontId="2" fillId="0" borderId="0" xfId="0" applyNumberFormat="1" applyFont="1" applyFill="1"/>
    <xf numFmtId="3" fontId="2" fillId="0" borderId="0" xfId="0" applyNumberFormat="1" applyFont="1" applyFill="1"/>
    <xf numFmtId="4" fontId="2" fillId="0" borderId="0" xfId="0" applyNumberFormat="1" applyFont="1"/>
    <xf numFmtId="3" fontId="2" fillId="0" borderId="0" xfId="0" applyNumberFormat="1" applyFont="1"/>
    <xf numFmtId="4" fontId="2" fillId="0" borderId="0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 applyFill="1" applyBorder="1"/>
    <xf numFmtId="4" fontId="3" fillId="0" borderId="0" xfId="0" applyNumberFormat="1" applyFont="1" applyFill="1"/>
    <xf numFmtId="3" fontId="3" fillId="0" borderId="0" xfId="0" applyNumberFormat="1" applyFont="1" applyFill="1"/>
    <xf numFmtId="3" fontId="3" fillId="0" borderId="0" xfId="0" applyNumberFormat="1" applyFont="1" applyFill="1" applyProtection="1">
      <protection locked="0"/>
    </xf>
    <xf numFmtId="3" fontId="3" fillId="0" borderId="0" xfId="0" applyNumberFormat="1" applyFont="1" applyBorder="1"/>
    <xf numFmtId="4" fontId="3" fillId="0" borderId="3" xfId="0" applyNumberFormat="1" applyFont="1" applyFill="1" applyBorder="1"/>
    <xf numFmtId="3" fontId="3" fillId="0" borderId="4" xfId="0" applyNumberFormat="1" applyFont="1" applyBorder="1"/>
    <xf numFmtId="3" fontId="3" fillId="0" borderId="7" xfId="0" applyNumberFormat="1" applyFont="1" applyFill="1" applyBorder="1"/>
    <xf numFmtId="3" fontId="2" fillId="0" borderId="0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3" fontId="2" fillId="0" borderId="7" xfId="0" applyNumberFormat="1" applyFont="1" applyBorder="1"/>
    <xf numFmtId="4" fontId="2" fillId="0" borderId="7" xfId="0" applyNumberFormat="1" applyFont="1" applyBorder="1"/>
    <xf numFmtId="0" fontId="3" fillId="0" borderId="7" xfId="0" applyFont="1" applyBorder="1"/>
    <xf numFmtId="4" fontId="2" fillId="0" borderId="9" xfId="0" applyNumberFormat="1" applyFont="1" applyFill="1" applyBorder="1"/>
    <xf numFmtId="3" fontId="2" fillId="0" borderId="9" xfId="0" applyNumberFormat="1" applyFont="1" applyFill="1" applyBorder="1"/>
    <xf numFmtId="3" fontId="2" fillId="0" borderId="10" xfId="0" applyNumberFormat="1" applyFont="1" applyFill="1" applyBorder="1"/>
    <xf numFmtId="164" fontId="3" fillId="0" borderId="0" xfId="0" applyNumberFormat="1" applyFont="1"/>
    <xf numFmtId="4" fontId="3" fillId="0" borderId="0" xfId="0" applyNumberFormat="1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>
      <protection locked="0"/>
    </xf>
    <xf numFmtId="165" fontId="3" fillId="0" borderId="0" xfId="0" applyNumberFormat="1" applyFont="1"/>
    <xf numFmtId="4" fontId="3" fillId="0" borderId="4" xfId="0" applyNumberFormat="1" applyFont="1" applyFill="1" applyBorder="1"/>
    <xf numFmtId="3" fontId="3" fillId="0" borderId="4" xfId="0" applyNumberFormat="1" applyFont="1" applyFill="1" applyBorder="1"/>
    <xf numFmtId="4" fontId="2" fillId="0" borderId="9" xfId="0" applyNumberFormat="1" applyFont="1" applyBorder="1"/>
    <xf numFmtId="3" fontId="2" fillId="0" borderId="9" xfId="0" applyNumberFormat="1" applyFont="1" applyBorder="1"/>
    <xf numFmtId="4" fontId="3" fillId="0" borderId="7" xfId="0" applyNumberFormat="1" applyFont="1" applyFill="1" applyBorder="1"/>
    <xf numFmtId="4" fontId="1" fillId="0" borderId="0" xfId="0" applyNumberFormat="1" applyFont="1"/>
    <xf numFmtId="4" fontId="4" fillId="0" borderId="0" xfId="0" applyNumberFormat="1" applyFont="1" applyFill="1"/>
    <xf numFmtId="3" fontId="4" fillId="0" borderId="0" xfId="0" applyNumberFormat="1" applyFont="1" applyFill="1"/>
    <xf numFmtId="49" fontId="3" fillId="0" borderId="6" xfId="0" applyNumberFormat="1" applyFont="1" applyBorder="1" applyAlignment="1">
      <alignment horizontal="left"/>
    </xf>
    <xf numFmtId="3" fontId="2" fillId="0" borderId="2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1"/>
  <sheetViews>
    <sheetView tabSelected="1" zoomScale="120" zoomScaleNormal="120" workbookViewId="0"/>
  </sheetViews>
  <sheetFormatPr baseColWidth="10" defaultRowHeight="12" x14ac:dyDescent="0.2"/>
  <cols>
    <col min="1" max="1" width="46" style="1" customWidth="1"/>
    <col min="2" max="2" width="10.28515625" style="22" customWidth="1"/>
    <col min="3" max="4" width="8.5703125" style="22" customWidth="1"/>
    <col min="5" max="5" width="10.28515625" style="22" customWidth="1"/>
    <col min="6" max="7" width="8.5703125" style="22" customWidth="1"/>
    <col min="8" max="16384" width="11.42578125" style="1"/>
  </cols>
  <sheetData>
    <row r="1" spans="1:7" ht="35.25" customHeight="1" x14ac:dyDescent="0.2">
      <c r="A1" s="2"/>
      <c r="B1" s="3"/>
      <c r="C1" s="67" t="s">
        <v>213</v>
      </c>
      <c r="D1" s="67"/>
      <c r="E1" s="4"/>
      <c r="F1" s="67" t="s">
        <v>410</v>
      </c>
      <c r="G1" s="67"/>
    </row>
    <row r="2" spans="1:7" ht="48" customHeight="1" x14ac:dyDescent="0.2">
      <c r="A2" s="5" t="s">
        <v>214</v>
      </c>
      <c r="B2" s="6" t="s">
        <v>215</v>
      </c>
      <c r="C2" s="7" t="s">
        <v>216</v>
      </c>
      <c r="D2" s="8" t="s">
        <v>217</v>
      </c>
      <c r="E2" s="6" t="s">
        <v>218</v>
      </c>
      <c r="F2" s="7" t="s">
        <v>216</v>
      </c>
      <c r="G2" s="7" t="s">
        <v>217</v>
      </c>
    </row>
    <row r="3" spans="1:7" x14ac:dyDescent="0.2">
      <c r="A3" s="9" t="s">
        <v>222</v>
      </c>
      <c r="B3" s="29">
        <v>91.178100000000001</v>
      </c>
      <c r="C3" s="36">
        <f>B3*125</f>
        <v>11397.262500000001</v>
      </c>
      <c r="D3" s="43">
        <f>C3*70/100</f>
        <v>7978.0837499999998</v>
      </c>
      <c r="E3" s="29">
        <v>22.09</v>
      </c>
      <c r="F3" s="23">
        <v>1748</v>
      </c>
      <c r="G3" s="23">
        <v>1216.1599999999999</v>
      </c>
    </row>
    <row r="4" spans="1:7" x14ac:dyDescent="0.2">
      <c r="A4" s="9" t="s">
        <v>387</v>
      </c>
      <c r="B4" s="10">
        <v>0</v>
      </c>
      <c r="C4" s="36">
        <f t="shared" ref="C4:C7" si="0">B4*140</f>
        <v>0</v>
      </c>
      <c r="D4" s="43">
        <f t="shared" ref="D4:D7" si="1">C4*70/100</f>
        <v>0</v>
      </c>
      <c r="E4" s="29">
        <v>13.83</v>
      </c>
      <c r="F4" s="23">
        <v>1158</v>
      </c>
      <c r="G4" s="23">
        <v>785</v>
      </c>
    </row>
    <row r="5" spans="1:7" x14ac:dyDescent="0.2">
      <c r="A5" s="9" t="s">
        <v>219</v>
      </c>
      <c r="B5" s="10">
        <v>0</v>
      </c>
      <c r="C5" s="36">
        <f t="shared" si="0"/>
        <v>0</v>
      </c>
      <c r="D5" s="43">
        <f t="shared" si="1"/>
        <v>0</v>
      </c>
      <c r="E5" s="29">
        <v>14.99</v>
      </c>
      <c r="F5" s="23">
        <v>1259</v>
      </c>
      <c r="G5" s="23">
        <v>849.7</v>
      </c>
    </row>
    <row r="6" spans="1:7" x14ac:dyDescent="0.2">
      <c r="A6" s="9" t="s">
        <v>220</v>
      </c>
      <c r="B6" s="10">
        <v>0</v>
      </c>
      <c r="C6" s="36">
        <f t="shared" si="0"/>
        <v>0</v>
      </c>
      <c r="D6" s="43">
        <f t="shared" si="1"/>
        <v>0</v>
      </c>
      <c r="E6" s="29">
        <v>0</v>
      </c>
      <c r="F6" s="23">
        <v>0</v>
      </c>
      <c r="G6" s="23">
        <v>0</v>
      </c>
    </row>
    <row r="7" spans="1:7" x14ac:dyDescent="0.2">
      <c r="A7" s="9" t="s">
        <v>221</v>
      </c>
      <c r="B7" s="10">
        <v>0</v>
      </c>
      <c r="C7" s="36">
        <f t="shared" si="0"/>
        <v>0</v>
      </c>
      <c r="D7" s="43">
        <f t="shared" si="1"/>
        <v>0</v>
      </c>
      <c r="E7" s="29">
        <v>4.26</v>
      </c>
      <c r="F7" s="23">
        <v>363</v>
      </c>
      <c r="G7" s="23">
        <v>254</v>
      </c>
    </row>
    <row r="8" spans="1:7" x14ac:dyDescent="0.2">
      <c r="A8" s="11" t="s">
        <v>222</v>
      </c>
      <c r="B8" s="26">
        <f t="shared" ref="B8:F8" si="2">SUM(B3:B7)</f>
        <v>91.178100000000001</v>
      </c>
      <c r="C8" s="27">
        <f t="shared" si="2"/>
        <v>11397.262500000001</v>
      </c>
      <c r="D8" s="28">
        <f t="shared" si="2"/>
        <v>7978.0837499999998</v>
      </c>
      <c r="E8" s="34">
        <f t="shared" si="2"/>
        <v>55.17</v>
      </c>
      <c r="F8" s="35">
        <f t="shared" si="2"/>
        <v>4528</v>
      </c>
      <c r="G8" s="35">
        <f>SUM(G3:G7)</f>
        <v>3104.8599999999997</v>
      </c>
    </row>
    <row r="9" spans="1:7" x14ac:dyDescent="0.2">
      <c r="A9" s="11"/>
      <c r="B9" s="26"/>
      <c r="C9" s="27"/>
      <c r="D9" s="28"/>
      <c r="E9" s="34"/>
      <c r="F9" s="27"/>
      <c r="G9" s="36"/>
    </row>
    <row r="10" spans="1:7" s="22" customFormat="1" x14ac:dyDescent="0.2">
      <c r="A10" s="9" t="s">
        <v>223</v>
      </c>
      <c r="B10" s="29">
        <v>5.4801000000000002</v>
      </c>
      <c r="C10" s="36">
        <f>B10*125</f>
        <v>685.01250000000005</v>
      </c>
      <c r="D10" s="43">
        <f>C10*70/100</f>
        <v>479.50875000000002</v>
      </c>
      <c r="E10" s="29">
        <v>70.38</v>
      </c>
      <c r="F10" s="23">
        <v>8417.81</v>
      </c>
      <c r="G10" s="23">
        <v>4605.9399999999996</v>
      </c>
    </row>
    <row r="11" spans="1:7" s="22" customFormat="1" x14ac:dyDescent="0.2">
      <c r="A11" s="9" t="s">
        <v>225</v>
      </c>
      <c r="B11" s="29">
        <v>316.03300000000002</v>
      </c>
      <c r="C11" s="36">
        <f>B11*125</f>
        <v>39504.125</v>
      </c>
      <c r="D11" s="43">
        <f>C11*70/100</f>
        <v>27652.887500000001</v>
      </c>
      <c r="E11" s="29">
        <v>80.02</v>
      </c>
      <c r="F11" s="23">
        <v>8683</v>
      </c>
      <c r="G11" s="23">
        <v>5860.3499999999985</v>
      </c>
    </row>
    <row r="12" spans="1:7" s="22" customFormat="1" x14ac:dyDescent="0.2">
      <c r="A12" s="12" t="s">
        <v>447</v>
      </c>
      <c r="B12" s="10">
        <v>0</v>
      </c>
      <c r="C12" s="36">
        <f t="shared" ref="C12:C15" si="3">B12*140</f>
        <v>0</v>
      </c>
      <c r="D12" s="43">
        <v>0</v>
      </c>
      <c r="E12" s="29">
        <v>93.03</v>
      </c>
      <c r="F12" s="23">
        <v>10690</v>
      </c>
      <c r="G12" s="23">
        <v>7434.3199999999988</v>
      </c>
    </row>
    <row r="13" spans="1:7" s="22" customFormat="1" x14ac:dyDescent="0.2">
      <c r="A13" s="9" t="s">
        <v>226</v>
      </c>
      <c r="B13" s="10">
        <v>0</v>
      </c>
      <c r="C13" s="36">
        <f t="shared" si="3"/>
        <v>0</v>
      </c>
      <c r="D13" s="43">
        <v>0</v>
      </c>
      <c r="E13" s="29">
        <v>1.63</v>
      </c>
      <c r="F13" s="23">
        <v>177.65</v>
      </c>
      <c r="G13" s="23">
        <v>123.21</v>
      </c>
    </row>
    <row r="14" spans="1:7" s="22" customFormat="1" x14ac:dyDescent="0.2">
      <c r="A14" s="9" t="s">
        <v>227</v>
      </c>
      <c r="B14" s="10">
        <v>0</v>
      </c>
      <c r="C14" s="36">
        <f t="shared" si="3"/>
        <v>0</v>
      </c>
      <c r="D14" s="43">
        <v>0</v>
      </c>
      <c r="E14" s="29">
        <v>29.67</v>
      </c>
      <c r="F14" s="23">
        <v>3407</v>
      </c>
      <c r="G14" s="23">
        <v>2577.7347300000001</v>
      </c>
    </row>
    <row r="15" spans="1:7" s="22" customFormat="1" x14ac:dyDescent="0.2">
      <c r="A15" s="12" t="s">
        <v>448</v>
      </c>
      <c r="B15" s="10">
        <v>0</v>
      </c>
      <c r="C15" s="36">
        <f t="shared" si="3"/>
        <v>0</v>
      </c>
      <c r="D15" s="43">
        <v>0</v>
      </c>
      <c r="E15" s="29">
        <v>33</v>
      </c>
      <c r="F15" s="23">
        <v>3621</v>
      </c>
      <c r="G15" s="23">
        <v>2569.2600000000007</v>
      </c>
    </row>
    <row r="16" spans="1:7" x14ac:dyDescent="0.2">
      <c r="A16" s="11" t="s">
        <v>224</v>
      </c>
      <c r="B16" s="26">
        <f t="shared" ref="B16:D16" si="4">SUM(B10:B15)</f>
        <v>321.51310000000001</v>
      </c>
      <c r="C16" s="27">
        <f t="shared" si="4"/>
        <v>40189.137499999997</v>
      </c>
      <c r="D16" s="28">
        <f t="shared" si="4"/>
        <v>28132.396250000002</v>
      </c>
      <c r="E16" s="26">
        <f t="shared" ref="E16:F16" si="5">SUM(E10:E15)</f>
        <v>307.72999999999996</v>
      </c>
      <c r="F16" s="27">
        <f t="shared" si="5"/>
        <v>34996.46</v>
      </c>
      <c r="G16" s="27">
        <f>SUM(G10:G15)</f>
        <v>23170.814729999998</v>
      </c>
    </row>
    <row r="17" spans="1:7" x14ac:dyDescent="0.2">
      <c r="A17" s="11"/>
      <c r="B17" s="26"/>
      <c r="C17" s="27"/>
      <c r="D17" s="28"/>
      <c r="E17" s="26"/>
      <c r="F17" s="27"/>
      <c r="G17" s="27"/>
    </row>
    <row r="18" spans="1:7" x14ac:dyDescent="0.2">
      <c r="A18" s="9" t="s">
        <v>228</v>
      </c>
      <c r="B18" s="29">
        <v>63.604999999999997</v>
      </c>
      <c r="C18" s="36">
        <f>B18*125</f>
        <v>7950.625</v>
      </c>
      <c r="D18" s="43">
        <f>C18*70/100</f>
        <v>5565.4375</v>
      </c>
      <c r="E18" s="29">
        <v>60.98</v>
      </c>
      <c r="F18" s="23">
        <v>6216</v>
      </c>
      <c r="G18" s="23">
        <v>4331.5661700000001</v>
      </c>
    </row>
    <row r="19" spans="1:7" x14ac:dyDescent="0.2">
      <c r="A19" s="9" t="s">
        <v>229</v>
      </c>
      <c r="B19" s="29">
        <v>98.781300000000002</v>
      </c>
      <c r="C19" s="36">
        <f>B19*125</f>
        <v>12347.6625</v>
      </c>
      <c r="D19" s="43">
        <f>C19*70/100</f>
        <v>8643.3637500000004</v>
      </c>
      <c r="E19" s="29">
        <v>84.46</v>
      </c>
      <c r="F19" s="23">
        <v>8947</v>
      </c>
      <c r="G19" s="23">
        <v>6242.3305500000006</v>
      </c>
    </row>
    <row r="20" spans="1:7" x14ac:dyDescent="0.2">
      <c r="A20" s="11" t="s">
        <v>255</v>
      </c>
      <c r="B20" s="26">
        <f t="shared" ref="B20:F20" si="6">SUM(B18:B19)</f>
        <v>162.38630000000001</v>
      </c>
      <c r="C20" s="27">
        <f t="shared" si="6"/>
        <v>20298.287499999999</v>
      </c>
      <c r="D20" s="28">
        <f t="shared" si="6"/>
        <v>14208.80125</v>
      </c>
      <c r="E20" s="34">
        <f t="shared" si="6"/>
        <v>145.44</v>
      </c>
      <c r="F20" s="35">
        <f t="shared" si="6"/>
        <v>15163</v>
      </c>
      <c r="G20" s="27">
        <f>SUM(G18:G19)</f>
        <v>10573.896720000001</v>
      </c>
    </row>
    <row r="21" spans="1:7" x14ac:dyDescent="0.2">
      <c r="A21" s="11"/>
      <c r="B21" s="26"/>
      <c r="C21" s="27"/>
      <c r="D21" s="28"/>
      <c r="E21" s="34"/>
      <c r="F21" s="35"/>
      <c r="G21" s="27"/>
    </row>
    <row r="22" spans="1:7" x14ac:dyDescent="0.2">
      <c r="A22" s="11" t="s">
        <v>230</v>
      </c>
      <c r="B22" s="30">
        <v>0</v>
      </c>
      <c r="C22" s="27">
        <f>B22*130</f>
        <v>0</v>
      </c>
      <c r="D22" s="28">
        <f>C22*70/100</f>
        <v>0</v>
      </c>
      <c r="E22" s="30">
        <v>0.45</v>
      </c>
      <c r="F22" s="31">
        <v>57</v>
      </c>
      <c r="G22" s="33">
        <v>39.85</v>
      </c>
    </row>
    <row r="23" spans="1:7" x14ac:dyDescent="0.2">
      <c r="A23" s="11"/>
      <c r="B23" s="26"/>
      <c r="C23" s="27"/>
      <c r="D23" s="28"/>
      <c r="E23" s="26"/>
      <c r="F23" s="27"/>
      <c r="G23" s="27"/>
    </row>
    <row r="24" spans="1:7" x14ac:dyDescent="0.2">
      <c r="A24" s="9" t="s">
        <v>231</v>
      </c>
      <c r="B24" s="10">
        <v>387.36329999999998</v>
      </c>
      <c r="C24" s="36">
        <f>B24*120</f>
        <v>46483.595999999998</v>
      </c>
      <c r="D24" s="43">
        <f>C24*70/100</f>
        <v>32538.517199999998</v>
      </c>
      <c r="E24" s="63">
        <v>446.57909999999924</v>
      </c>
      <c r="F24" s="23">
        <v>41495</v>
      </c>
      <c r="G24" s="23">
        <v>28203.58</v>
      </c>
    </row>
    <row r="25" spans="1:7" x14ac:dyDescent="0.2">
      <c r="A25" s="12" t="s">
        <v>232</v>
      </c>
      <c r="B25" s="10">
        <v>0</v>
      </c>
      <c r="C25" s="36">
        <v>0</v>
      </c>
      <c r="D25" s="43">
        <v>0</v>
      </c>
      <c r="E25" s="29">
        <v>0</v>
      </c>
      <c r="F25" s="23">
        <v>0</v>
      </c>
      <c r="G25" s="23">
        <v>0</v>
      </c>
    </row>
    <row r="26" spans="1:7" x14ac:dyDescent="0.2">
      <c r="A26" s="9" t="s">
        <v>233</v>
      </c>
      <c r="B26" s="10">
        <v>0</v>
      </c>
      <c r="C26" s="36">
        <v>0</v>
      </c>
      <c r="D26" s="43">
        <v>0</v>
      </c>
      <c r="E26" s="29">
        <v>37.340000000000003</v>
      </c>
      <c r="F26" s="23">
        <v>2771</v>
      </c>
      <c r="G26" s="23">
        <v>1865.8200000000002</v>
      </c>
    </row>
    <row r="27" spans="1:7" x14ac:dyDescent="0.2">
      <c r="A27" s="9" t="s">
        <v>253</v>
      </c>
      <c r="B27" s="10">
        <v>0</v>
      </c>
      <c r="C27" s="36">
        <v>0</v>
      </c>
      <c r="D27" s="43">
        <v>0</v>
      </c>
      <c r="E27" s="29">
        <v>16.09</v>
      </c>
      <c r="F27" s="23">
        <v>1522</v>
      </c>
      <c r="G27" s="23">
        <v>1052.04</v>
      </c>
    </row>
    <row r="28" spans="1:7" x14ac:dyDescent="0.2">
      <c r="A28" s="11" t="s">
        <v>234</v>
      </c>
      <c r="B28" s="26">
        <f t="shared" ref="B28:G28" si="7">SUM(B24:B27)</f>
        <v>387.36329999999998</v>
      </c>
      <c r="C28" s="27">
        <f t="shared" si="7"/>
        <v>46483.595999999998</v>
      </c>
      <c r="D28" s="28">
        <f t="shared" si="7"/>
        <v>32538.517199999998</v>
      </c>
      <c r="E28" s="26">
        <f t="shared" si="7"/>
        <v>500.00909999999925</v>
      </c>
      <c r="F28" s="27">
        <f t="shared" si="7"/>
        <v>45788</v>
      </c>
      <c r="G28" s="27">
        <f t="shared" si="7"/>
        <v>31121.440000000002</v>
      </c>
    </row>
    <row r="29" spans="1:7" x14ac:dyDescent="0.2">
      <c r="A29" s="11"/>
      <c r="B29" s="26"/>
      <c r="C29" s="27"/>
      <c r="D29" s="28"/>
      <c r="E29" s="26"/>
      <c r="F29" s="27"/>
      <c r="G29" s="27"/>
    </row>
    <row r="30" spans="1:7" x14ac:dyDescent="0.2">
      <c r="A30" s="9" t="s">
        <v>282</v>
      </c>
      <c r="B30" s="29">
        <v>539.63220000000001</v>
      </c>
      <c r="C30" s="36">
        <f>B30*90</f>
        <v>48566.898000000001</v>
      </c>
      <c r="D30" s="43">
        <f>C30*70/100</f>
        <v>33996.828600000001</v>
      </c>
      <c r="E30" s="29">
        <v>510.65</v>
      </c>
      <c r="F30" s="23">
        <v>37279</v>
      </c>
      <c r="G30" s="23">
        <v>26001.361490000003</v>
      </c>
    </row>
    <row r="31" spans="1:7" x14ac:dyDescent="0.2">
      <c r="A31" s="9" t="s">
        <v>283</v>
      </c>
      <c r="B31" s="10">
        <v>0</v>
      </c>
      <c r="C31" s="36">
        <v>0</v>
      </c>
      <c r="D31" s="43">
        <v>0</v>
      </c>
      <c r="E31" s="29">
        <v>2.2400000000000002</v>
      </c>
      <c r="F31" s="23">
        <v>104</v>
      </c>
      <c r="G31" s="23">
        <v>53.920000000000009</v>
      </c>
    </row>
    <row r="32" spans="1:7" x14ac:dyDescent="0.2">
      <c r="A32" s="9" t="s">
        <v>284</v>
      </c>
      <c r="B32" s="10">
        <v>0</v>
      </c>
      <c r="C32" s="36">
        <v>0</v>
      </c>
      <c r="D32" s="43">
        <v>0</v>
      </c>
      <c r="E32" s="29">
        <v>18.02</v>
      </c>
      <c r="F32" s="23">
        <v>1381</v>
      </c>
      <c r="G32" s="23">
        <v>963.46</v>
      </c>
    </row>
    <row r="33" spans="1:7" x14ac:dyDescent="0.2">
      <c r="A33" s="9" t="s">
        <v>285</v>
      </c>
      <c r="B33" s="10">
        <v>0</v>
      </c>
      <c r="C33" s="36">
        <v>0</v>
      </c>
      <c r="D33" s="43">
        <v>0</v>
      </c>
      <c r="E33" s="29">
        <v>6.19</v>
      </c>
      <c r="F33" s="23">
        <v>301</v>
      </c>
      <c r="G33" s="23">
        <v>179.33</v>
      </c>
    </row>
    <row r="34" spans="1:7" x14ac:dyDescent="0.2">
      <c r="A34" s="11" t="s">
        <v>286</v>
      </c>
      <c r="B34" s="26">
        <f t="shared" ref="B34:D34" si="8">SUM(B30:B33)</f>
        <v>539.63220000000001</v>
      </c>
      <c r="C34" s="27">
        <f t="shared" si="8"/>
        <v>48566.898000000001</v>
      </c>
      <c r="D34" s="28">
        <f t="shared" si="8"/>
        <v>33996.828600000001</v>
      </c>
      <c r="E34" s="26">
        <f>SUM(E30:E33)</f>
        <v>537.1</v>
      </c>
      <c r="F34" s="27">
        <f>SUM(F30:F33)</f>
        <v>39065</v>
      </c>
      <c r="G34" s="27">
        <f>SUM(G30:G33)</f>
        <v>27198.071490000002</v>
      </c>
    </row>
    <row r="35" spans="1:7" x14ac:dyDescent="0.2">
      <c r="A35" s="11"/>
      <c r="B35" s="26"/>
      <c r="C35" s="27"/>
      <c r="D35" s="28"/>
      <c r="E35" s="26"/>
      <c r="F35" s="27"/>
      <c r="G35" s="27"/>
    </row>
    <row r="36" spans="1:7" x14ac:dyDescent="0.2">
      <c r="A36" s="9" t="s">
        <v>256</v>
      </c>
      <c r="B36" s="29">
        <v>95.869399999999999</v>
      </c>
      <c r="C36" s="36">
        <f>B36*90</f>
        <v>8628.2459999999992</v>
      </c>
      <c r="D36" s="43">
        <f>C36*70/100</f>
        <v>6039.7721999999994</v>
      </c>
      <c r="E36" s="29">
        <v>65.34</v>
      </c>
      <c r="F36" s="23">
        <v>5073</v>
      </c>
      <c r="G36" s="23">
        <v>3528.53</v>
      </c>
    </row>
    <row r="37" spans="1:7" x14ac:dyDescent="0.2">
      <c r="A37" s="9" t="s">
        <v>257</v>
      </c>
      <c r="B37" s="10">
        <v>0</v>
      </c>
      <c r="C37" s="36">
        <v>0</v>
      </c>
      <c r="D37" s="43">
        <v>0</v>
      </c>
      <c r="E37" s="29">
        <v>1.99</v>
      </c>
      <c r="F37" s="23">
        <v>158</v>
      </c>
      <c r="G37" s="23">
        <v>44.8</v>
      </c>
    </row>
    <row r="38" spans="1:7" x14ac:dyDescent="0.2">
      <c r="A38" s="9" t="s">
        <v>444</v>
      </c>
      <c r="B38" s="10">
        <v>0</v>
      </c>
      <c r="C38" s="36">
        <v>0</v>
      </c>
      <c r="D38" s="43">
        <v>0</v>
      </c>
      <c r="E38" s="29">
        <v>0.79</v>
      </c>
      <c r="F38" s="23">
        <v>70</v>
      </c>
      <c r="G38" s="23">
        <v>49</v>
      </c>
    </row>
    <row r="39" spans="1:7" x14ac:dyDescent="0.2">
      <c r="A39" s="24" t="s">
        <v>258</v>
      </c>
      <c r="B39" s="32">
        <f>B36</f>
        <v>95.869399999999999</v>
      </c>
      <c r="C39" s="44">
        <f>C36</f>
        <v>8628.2459999999992</v>
      </c>
      <c r="D39" s="45">
        <f>D36</f>
        <v>6039.7721999999994</v>
      </c>
      <c r="E39" s="46">
        <f>SUM(E36:E38)</f>
        <v>68.12</v>
      </c>
      <c r="F39" s="44">
        <f>SUM(F36:F38)</f>
        <v>5301</v>
      </c>
      <c r="G39" s="44">
        <f>SUM(G36:G38)</f>
        <v>3622.3300000000004</v>
      </c>
    </row>
    <row r="40" spans="1:7" x14ac:dyDescent="0.2">
      <c r="A40" s="24"/>
      <c r="B40" s="46"/>
      <c r="C40" s="44"/>
      <c r="D40" s="45"/>
      <c r="E40" s="46"/>
      <c r="F40" s="44"/>
      <c r="G40" s="44"/>
    </row>
    <row r="41" spans="1:7" x14ac:dyDescent="0.2">
      <c r="A41" s="9" t="s">
        <v>235</v>
      </c>
      <c r="B41" s="10">
        <v>19.2317</v>
      </c>
      <c r="C41" s="36">
        <f>B41*100</f>
        <v>1923.17</v>
      </c>
      <c r="D41" s="43">
        <f>C41*70/100</f>
        <v>1346.2190000000001</v>
      </c>
      <c r="E41" s="29">
        <v>23.4</v>
      </c>
      <c r="F41" s="23">
        <v>1673</v>
      </c>
      <c r="G41" s="23">
        <v>1163.1400000000001</v>
      </c>
    </row>
    <row r="42" spans="1:7" x14ac:dyDescent="0.2">
      <c r="A42" s="9" t="s">
        <v>236</v>
      </c>
      <c r="B42" s="10">
        <v>0</v>
      </c>
      <c r="C42" s="36">
        <v>0</v>
      </c>
      <c r="D42" s="43">
        <v>0</v>
      </c>
      <c r="E42" s="29">
        <v>1.3123</v>
      </c>
      <c r="F42" s="23">
        <v>131</v>
      </c>
      <c r="G42" s="23">
        <v>91.6</v>
      </c>
    </row>
    <row r="43" spans="1:7" x14ac:dyDescent="0.2">
      <c r="A43" s="11" t="s">
        <v>235</v>
      </c>
      <c r="B43" s="32">
        <f t="shared" ref="B43:F43" si="9">SUM(B41:B42)</f>
        <v>19.2317</v>
      </c>
      <c r="C43" s="33">
        <f t="shared" si="9"/>
        <v>1923.17</v>
      </c>
      <c r="D43" s="47">
        <f t="shared" si="9"/>
        <v>1346.2190000000001</v>
      </c>
      <c r="E43" s="34">
        <f t="shared" si="9"/>
        <v>24.712299999999999</v>
      </c>
      <c r="F43" s="27">
        <f t="shared" si="9"/>
        <v>1804</v>
      </c>
      <c r="G43" s="27">
        <f>SUM(G41:G42)</f>
        <v>1254.74</v>
      </c>
    </row>
    <row r="44" spans="1:7" x14ac:dyDescent="0.2">
      <c r="A44" s="11"/>
      <c r="B44" s="32"/>
      <c r="C44" s="32"/>
      <c r="D44" s="48"/>
      <c r="E44" s="34"/>
      <c r="F44" s="27"/>
      <c r="G44" s="27"/>
    </row>
    <row r="45" spans="1:7" x14ac:dyDescent="0.2">
      <c r="A45" s="9" t="s">
        <v>237</v>
      </c>
      <c r="B45" s="29">
        <v>80.0792</v>
      </c>
      <c r="C45" s="36">
        <f>B45*105</f>
        <v>8408.3160000000007</v>
      </c>
      <c r="D45" s="43">
        <f>C45*70/100</f>
        <v>5885.8212000000003</v>
      </c>
      <c r="E45" s="13">
        <v>112.26</v>
      </c>
      <c r="F45" s="36">
        <v>9822</v>
      </c>
      <c r="G45" s="23">
        <v>6848.09</v>
      </c>
    </row>
    <row r="46" spans="1:7" x14ac:dyDescent="0.2">
      <c r="A46" s="9" t="s">
        <v>388</v>
      </c>
      <c r="B46" s="10">
        <v>0</v>
      </c>
      <c r="C46" s="36">
        <v>0</v>
      </c>
      <c r="D46" s="43">
        <v>0</v>
      </c>
      <c r="E46" s="29">
        <v>0.26</v>
      </c>
      <c r="F46" s="23">
        <v>20</v>
      </c>
      <c r="G46" s="23">
        <v>12</v>
      </c>
    </row>
    <row r="47" spans="1:7" x14ac:dyDescent="0.2">
      <c r="A47" s="11" t="s">
        <v>237</v>
      </c>
      <c r="B47" s="32">
        <f>SUM(B45:B46)</f>
        <v>80.0792</v>
      </c>
      <c r="C47" s="27">
        <f>B47*130</f>
        <v>10410.296</v>
      </c>
      <c r="D47" s="28">
        <f>C47*70/100</f>
        <v>7287.2071999999998</v>
      </c>
      <c r="E47" s="32">
        <f>SUM(E45:E46)</f>
        <v>112.52000000000001</v>
      </c>
      <c r="F47" s="33">
        <f>SUM(F45:F46)</f>
        <v>9842</v>
      </c>
      <c r="G47" s="33">
        <f>SUM(G45:G46)</f>
        <v>6860.09</v>
      </c>
    </row>
    <row r="48" spans="1:7" x14ac:dyDescent="0.2">
      <c r="A48" s="11"/>
      <c r="B48" s="32"/>
      <c r="C48" s="27"/>
      <c r="D48" s="28"/>
      <c r="E48" s="32"/>
      <c r="F48" s="33"/>
      <c r="G48" s="33"/>
    </row>
    <row r="49" spans="1:7" x14ac:dyDescent="0.2">
      <c r="A49" s="9" t="s">
        <v>238</v>
      </c>
      <c r="B49" s="29">
        <v>17.911000000000001</v>
      </c>
      <c r="C49" s="36">
        <f>B49*90</f>
        <v>1611.9900000000002</v>
      </c>
      <c r="D49" s="43">
        <f>C49*70/100</f>
        <v>1128.3930000000003</v>
      </c>
      <c r="E49" s="29">
        <v>45.69</v>
      </c>
      <c r="F49" s="23">
        <v>3197</v>
      </c>
      <c r="G49" s="23">
        <v>2223.66</v>
      </c>
    </row>
    <row r="50" spans="1:7" x14ac:dyDescent="0.2">
      <c r="A50" s="9" t="s">
        <v>445</v>
      </c>
      <c r="B50" s="10">
        <v>0</v>
      </c>
      <c r="C50" s="36">
        <v>0</v>
      </c>
      <c r="D50" s="43">
        <v>0</v>
      </c>
      <c r="E50" s="29">
        <v>0.26</v>
      </c>
      <c r="F50" s="23">
        <v>3</v>
      </c>
      <c r="G50" s="29">
        <v>1.45</v>
      </c>
    </row>
    <row r="51" spans="1:7" x14ac:dyDescent="0.2">
      <c r="A51" s="11" t="s">
        <v>238</v>
      </c>
      <c r="B51" s="26">
        <f>SUM(B49:B50)</f>
        <v>17.911000000000001</v>
      </c>
      <c r="C51" s="27">
        <f t="shared" ref="C51:D51" si="10">SUM(C49:C50)</f>
        <v>1611.9900000000002</v>
      </c>
      <c r="D51" s="28">
        <f t="shared" si="10"/>
        <v>1128.3930000000003</v>
      </c>
      <c r="E51" s="32">
        <f t="shared" ref="E51:G51" si="11">SUM(E49:E50)</f>
        <v>45.949999999999996</v>
      </c>
      <c r="F51" s="33">
        <f t="shared" si="11"/>
        <v>3200</v>
      </c>
      <c r="G51" s="33">
        <f t="shared" si="11"/>
        <v>2225.1099999999997</v>
      </c>
    </row>
    <row r="52" spans="1:7" x14ac:dyDescent="0.2">
      <c r="A52" s="11"/>
      <c r="B52" s="10"/>
      <c r="C52" s="36"/>
      <c r="D52" s="43"/>
      <c r="E52" s="26"/>
      <c r="F52" s="27"/>
      <c r="G52" s="27"/>
    </row>
    <row r="53" spans="1:7" x14ac:dyDescent="0.2">
      <c r="A53" s="9" t="s">
        <v>261</v>
      </c>
      <c r="B53" s="29">
        <v>486.69279999999998</v>
      </c>
      <c r="C53" s="36">
        <f>B53*125</f>
        <v>60836.6</v>
      </c>
      <c r="D53" s="43">
        <f>C53*70/100</f>
        <v>42585.62</v>
      </c>
      <c r="E53" s="29">
        <v>615.46</v>
      </c>
      <c r="F53" s="23">
        <v>60808</v>
      </c>
      <c r="G53" s="23">
        <v>42505.123370000008</v>
      </c>
    </row>
    <row r="54" spans="1:7" x14ac:dyDescent="0.2">
      <c r="A54" s="9" t="s">
        <v>262</v>
      </c>
      <c r="B54" s="10">
        <v>0</v>
      </c>
      <c r="C54" s="36">
        <v>0</v>
      </c>
      <c r="D54" s="43">
        <v>0</v>
      </c>
      <c r="E54" s="29">
        <v>7.08</v>
      </c>
      <c r="F54" s="23">
        <v>689</v>
      </c>
      <c r="G54" s="23">
        <v>480</v>
      </c>
    </row>
    <row r="55" spans="1:7" x14ac:dyDescent="0.2">
      <c r="A55" s="11" t="s">
        <v>261</v>
      </c>
      <c r="B55" s="32">
        <f>B53</f>
        <v>486.69279999999998</v>
      </c>
      <c r="C55" s="33">
        <f>C53</f>
        <v>60836.6</v>
      </c>
      <c r="D55" s="47">
        <f>D53</f>
        <v>42585.62</v>
      </c>
      <c r="E55" s="26">
        <f>SUM(E53:E54)</f>
        <v>622.54000000000008</v>
      </c>
      <c r="F55" s="27">
        <f t="shared" ref="F55" si="12">SUM(F53:F54)</f>
        <v>61497</v>
      </c>
      <c r="G55" s="27">
        <f>SUM(G53:G54)</f>
        <v>42985.123370000008</v>
      </c>
    </row>
    <row r="56" spans="1:7" x14ac:dyDescent="0.2">
      <c r="A56" s="11"/>
      <c r="B56" s="26"/>
      <c r="C56" s="27"/>
      <c r="D56" s="28"/>
      <c r="E56" s="26"/>
      <c r="F56" s="27"/>
      <c r="G56" s="27"/>
    </row>
    <row r="57" spans="1:7" x14ac:dyDescent="0.2">
      <c r="A57" s="9" t="s">
        <v>239</v>
      </c>
      <c r="B57" s="29">
        <v>199.70650000000001</v>
      </c>
      <c r="C57" s="36">
        <f>B57*90</f>
        <v>17973.584999999999</v>
      </c>
      <c r="D57" s="43">
        <f>C57*70/100</f>
        <v>12581.5095</v>
      </c>
      <c r="E57" s="29">
        <v>313.47000000000003</v>
      </c>
      <c r="F57" s="23">
        <v>22923</v>
      </c>
      <c r="G57" s="23">
        <v>15946.725069999999</v>
      </c>
    </row>
    <row r="58" spans="1:7" x14ac:dyDescent="0.2">
      <c r="A58" s="9" t="s">
        <v>240</v>
      </c>
      <c r="B58" s="10">
        <v>0</v>
      </c>
      <c r="C58" s="36">
        <v>0</v>
      </c>
      <c r="D58" s="43">
        <v>0</v>
      </c>
      <c r="E58" s="29">
        <v>0.12</v>
      </c>
      <c r="F58" s="23">
        <v>6</v>
      </c>
      <c r="G58" s="29">
        <v>1.2</v>
      </c>
    </row>
    <row r="59" spans="1:7" x14ac:dyDescent="0.2">
      <c r="A59" s="9" t="s">
        <v>241</v>
      </c>
      <c r="B59" s="10">
        <v>0</v>
      </c>
      <c r="C59" s="36">
        <v>0</v>
      </c>
      <c r="D59" s="43">
        <v>0</v>
      </c>
      <c r="E59" s="29">
        <v>31.99</v>
      </c>
      <c r="F59" s="23">
        <v>2248</v>
      </c>
      <c r="G59" s="23">
        <v>1631.57</v>
      </c>
    </row>
    <row r="60" spans="1:7" x14ac:dyDescent="0.2">
      <c r="A60" s="11" t="s">
        <v>242</v>
      </c>
      <c r="B60" s="26">
        <f>B57</f>
        <v>199.70650000000001</v>
      </c>
      <c r="C60" s="27">
        <f>C57</f>
        <v>17973.584999999999</v>
      </c>
      <c r="D60" s="28">
        <f>D57</f>
        <v>12581.5095</v>
      </c>
      <c r="E60" s="26">
        <f>SUM(E57:E59)</f>
        <v>345.58000000000004</v>
      </c>
      <c r="F60" s="27">
        <f>SUM(F57:F59)</f>
        <v>25177</v>
      </c>
      <c r="G60" s="27">
        <f>SUM(G57:G59)</f>
        <v>17579.495070000001</v>
      </c>
    </row>
    <row r="61" spans="1:7" x14ac:dyDescent="0.2">
      <c r="A61" s="11"/>
      <c r="B61" s="26"/>
      <c r="C61" s="27"/>
      <c r="D61" s="28"/>
      <c r="E61" s="26"/>
      <c r="F61" s="27"/>
      <c r="G61" s="27"/>
    </row>
    <row r="62" spans="1:7" x14ac:dyDescent="0.2">
      <c r="A62" s="11" t="s">
        <v>243</v>
      </c>
      <c r="B62" s="32">
        <v>0.47389999999999999</v>
      </c>
      <c r="C62" s="27">
        <f>B62*90</f>
        <v>42.650999999999996</v>
      </c>
      <c r="D62" s="28">
        <f>C62*70/100</f>
        <v>29.855699999999999</v>
      </c>
      <c r="E62" s="32">
        <v>0.91</v>
      </c>
      <c r="F62" s="33">
        <v>80</v>
      </c>
      <c r="G62" s="33">
        <v>55.6</v>
      </c>
    </row>
    <row r="63" spans="1:7" x14ac:dyDescent="0.2">
      <c r="A63" s="11"/>
      <c r="B63" s="32"/>
      <c r="C63" s="27"/>
      <c r="D63" s="28"/>
      <c r="E63" s="32"/>
      <c r="F63" s="33"/>
      <c r="G63" s="33"/>
    </row>
    <row r="64" spans="1:7" x14ac:dyDescent="0.2">
      <c r="A64" s="9" t="s">
        <v>266</v>
      </c>
      <c r="B64" s="29">
        <v>241.3158</v>
      </c>
      <c r="C64" s="36">
        <f>B64*105</f>
        <v>25338.159</v>
      </c>
      <c r="D64" s="43">
        <f>C64*70/100</f>
        <v>17736.711299999999</v>
      </c>
      <c r="E64" s="29">
        <v>391.06</v>
      </c>
      <c r="F64" s="23">
        <v>31856</v>
      </c>
      <c r="G64" s="23">
        <v>22004.300000000003</v>
      </c>
    </row>
    <row r="65" spans="1:7" x14ac:dyDescent="0.2">
      <c r="A65" s="9" t="s">
        <v>443</v>
      </c>
      <c r="B65" s="29">
        <v>0</v>
      </c>
      <c r="C65" s="36">
        <v>0</v>
      </c>
      <c r="D65" s="43">
        <v>0</v>
      </c>
      <c r="E65" s="29">
        <v>0.08</v>
      </c>
      <c r="F65" s="23">
        <v>5</v>
      </c>
      <c r="G65" s="23">
        <v>3.36</v>
      </c>
    </row>
    <row r="66" spans="1:7" x14ac:dyDescent="0.2">
      <c r="A66" s="9" t="s">
        <v>264</v>
      </c>
      <c r="B66" s="10">
        <v>0</v>
      </c>
      <c r="C66" s="36">
        <v>0</v>
      </c>
      <c r="D66" s="43">
        <v>0</v>
      </c>
      <c r="E66" s="29">
        <v>41.79</v>
      </c>
      <c r="F66" s="23">
        <v>3023</v>
      </c>
      <c r="G66" s="23">
        <v>2176.35</v>
      </c>
    </row>
    <row r="67" spans="1:7" x14ac:dyDescent="0.2">
      <c r="A67" s="9" t="s">
        <v>265</v>
      </c>
      <c r="B67" s="10">
        <v>0</v>
      </c>
      <c r="C67" s="36">
        <v>0</v>
      </c>
      <c r="D67" s="43">
        <v>0</v>
      </c>
      <c r="E67" s="29">
        <v>6.47</v>
      </c>
      <c r="F67" s="23">
        <v>623</v>
      </c>
      <c r="G67" s="23">
        <v>432.14000000000004</v>
      </c>
    </row>
    <row r="68" spans="1:7" x14ac:dyDescent="0.2">
      <c r="A68" s="11" t="s">
        <v>266</v>
      </c>
      <c r="B68" s="26">
        <f>B64</f>
        <v>241.3158</v>
      </c>
      <c r="C68" s="27">
        <f>C64</f>
        <v>25338.159</v>
      </c>
      <c r="D68" s="28">
        <f>D64</f>
        <v>17736.711299999999</v>
      </c>
      <c r="E68" s="26">
        <f>SUM(E64:E67)</f>
        <v>439.40000000000003</v>
      </c>
      <c r="F68" s="27">
        <f>SUM(F64:F67)</f>
        <v>35507</v>
      </c>
      <c r="G68" s="27">
        <f>SUM(G64:G67)</f>
        <v>24616.15</v>
      </c>
    </row>
    <row r="69" spans="1:7" x14ac:dyDescent="0.2">
      <c r="A69" s="11"/>
      <c r="B69" s="26"/>
      <c r="C69" s="27"/>
      <c r="D69" s="28"/>
      <c r="E69" s="26"/>
      <c r="F69" s="27"/>
      <c r="G69" s="27"/>
    </row>
    <row r="70" spans="1:7" x14ac:dyDescent="0.2">
      <c r="A70" s="11" t="s">
        <v>391</v>
      </c>
      <c r="B70" s="32">
        <v>0</v>
      </c>
      <c r="C70" s="27">
        <f>B70*130</f>
        <v>0</v>
      </c>
      <c r="D70" s="28">
        <f>C70*70/100</f>
        <v>0</v>
      </c>
      <c r="E70" s="32">
        <v>0</v>
      </c>
      <c r="F70" s="33">
        <v>0</v>
      </c>
      <c r="G70" s="31">
        <v>0</v>
      </c>
    </row>
    <row r="71" spans="1:7" x14ac:dyDescent="0.2">
      <c r="A71" s="11"/>
      <c r="B71" s="26"/>
      <c r="C71" s="27"/>
      <c r="D71" s="28"/>
      <c r="E71" s="26"/>
      <c r="F71" s="27"/>
      <c r="G71" s="27"/>
    </row>
    <row r="72" spans="1:7" x14ac:dyDescent="0.2">
      <c r="A72" s="9" t="s">
        <v>268</v>
      </c>
      <c r="B72" s="29">
        <v>480.19299999999998</v>
      </c>
      <c r="C72" s="36">
        <f>B72*90</f>
        <v>43217.369999999995</v>
      </c>
      <c r="D72" s="43">
        <f>C72*70/100</f>
        <v>30252.158999999996</v>
      </c>
      <c r="E72" s="29">
        <v>167.57</v>
      </c>
      <c r="F72" s="23">
        <v>11163</v>
      </c>
      <c r="G72" s="23">
        <v>7733.3237099999997</v>
      </c>
    </row>
    <row r="73" spans="1:7" x14ac:dyDescent="0.2">
      <c r="A73" s="9" t="s">
        <v>269</v>
      </c>
      <c r="B73" s="10">
        <v>0</v>
      </c>
      <c r="C73" s="36">
        <v>0</v>
      </c>
      <c r="D73" s="43">
        <v>0</v>
      </c>
      <c r="E73" s="29">
        <v>268.16000000000003</v>
      </c>
      <c r="F73" s="23">
        <v>16360</v>
      </c>
      <c r="G73" s="23">
        <v>11021.841540000001</v>
      </c>
    </row>
    <row r="74" spans="1:7" x14ac:dyDescent="0.2">
      <c r="A74" s="9" t="s">
        <v>273</v>
      </c>
      <c r="B74" s="10">
        <v>0</v>
      </c>
      <c r="C74" s="36">
        <v>0</v>
      </c>
      <c r="D74" s="43">
        <v>0</v>
      </c>
      <c r="E74" s="29">
        <v>5.49</v>
      </c>
      <c r="F74" s="23">
        <v>306</v>
      </c>
      <c r="G74" s="23">
        <v>397.33</v>
      </c>
    </row>
    <row r="75" spans="1:7" s="20" customFormat="1" x14ac:dyDescent="0.2">
      <c r="A75" s="9" t="s">
        <v>270</v>
      </c>
      <c r="B75" s="10">
        <v>0</v>
      </c>
      <c r="C75" s="36">
        <v>0</v>
      </c>
      <c r="D75" s="43">
        <v>0</v>
      </c>
      <c r="E75" s="37">
        <v>11.47</v>
      </c>
      <c r="F75" s="38">
        <v>736</v>
      </c>
      <c r="G75" s="23">
        <v>529.35</v>
      </c>
    </row>
    <row r="76" spans="1:7" x14ac:dyDescent="0.2">
      <c r="A76" s="11" t="s">
        <v>271</v>
      </c>
      <c r="B76" s="26">
        <f>B72</f>
        <v>480.19299999999998</v>
      </c>
      <c r="C76" s="27">
        <f>C72</f>
        <v>43217.369999999995</v>
      </c>
      <c r="D76" s="28">
        <f>D72</f>
        <v>30252.158999999996</v>
      </c>
      <c r="E76" s="26">
        <f>SUM(E72:E75)</f>
        <v>452.69000000000005</v>
      </c>
      <c r="F76" s="27">
        <f>SUM(F72:F75)</f>
        <v>28565</v>
      </c>
      <c r="G76" s="27">
        <f>SUM(G72:G75)</f>
        <v>19681.845250000002</v>
      </c>
    </row>
    <row r="77" spans="1:7" x14ac:dyDescent="0.2">
      <c r="A77" s="11"/>
      <c r="B77" s="26"/>
      <c r="C77" s="27"/>
      <c r="D77" s="28"/>
      <c r="E77" s="26"/>
      <c r="F77" s="27"/>
      <c r="G77" s="27"/>
    </row>
    <row r="78" spans="1:7" x14ac:dyDescent="0.2">
      <c r="A78" s="9" t="s">
        <v>244</v>
      </c>
      <c r="B78" s="29">
        <v>160.15</v>
      </c>
      <c r="C78" s="36">
        <f>B78*90</f>
        <v>14413.5</v>
      </c>
      <c r="D78" s="43">
        <f>C78*70/100</f>
        <v>10089.450000000001</v>
      </c>
      <c r="E78" s="63">
        <v>34.797499999999999</v>
      </c>
      <c r="F78" s="23">
        <v>2249.3700000000003</v>
      </c>
      <c r="G78" s="23">
        <v>1381.6299999999999</v>
      </c>
    </row>
    <row r="79" spans="1:7" x14ac:dyDescent="0.2">
      <c r="A79" s="9" t="s">
        <v>245</v>
      </c>
      <c r="B79" s="14">
        <v>0</v>
      </c>
      <c r="C79" s="14">
        <v>0</v>
      </c>
      <c r="D79" s="49">
        <v>0</v>
      </c>
      <c r="E79" s="63">
        <v>109.2359000000001</v>
      </c>
      <c r="F79" s="23">
        <v>7219.1</v>
      </c>
      <c r="G79" s="23">
        <v>5172.91327</v>
      </c>
    </row>
    <row r="80" spans="1:7" x14ac:dyDescent="0.2">
      <c r="A80" s="11" t="s">
        <v>244</v>
      </c>
      <c r="B80" s="26">
        <f>SUM(B78:B79)</f>
        <v>160.15</v>
      </c>
      <c r="C80" s="27">
        <f>C78</f>
        <v>14413.5</v>
      </c>
      <c r="D80" s="28">
        <f>D78</f>
        <v>10089.450000000001</v>
      </c>
      <c r="E80" s="26">
        <f>SUM(E78:E79)</f>
        <v>144.03340000000009</v>
      </c>
      <c r="F80" s="27">
        <f>SUM(F78:F79)</f>
        <v>9468.4700000000012</v>
      </c>
      <c r="G80" s="27">
        <f>SUM(G78:G79)</f>
        <v>6554.5432700000001</v>
      </c>
    </row>
    <row r="81" spans="1:7" x14ac:dyDescent="0.2">
      <c r="A81" s="11"/>
      <c r="B81" s="26"/>
      <c r="C81" s="27"/>
      <c r="D81" s="28"/>
      <c r="E81" s="34"/>
      <c r="F81" s="27"/>
      <c r="G81" s="27"/>
    </row>
    <row r="82" spans="1:7" x14ac:dyDescent="0.2">
      <c r="A82" s="9" t="s">
        <v>246</v>
      </c>
      <c r="B82" s="29">
        <v>489.35930000000002</v>
      </c>
      <c r="C82" s="36">
        <f>B82*115</f>
        <v>56276.319500000005</v>
      </c>
      <c r="D82" s="43">
        <f>C82*70/100</f>
        <v>39393.423650000004</v>
      </c>
      <c r="E82" s="29">
        <v>142.94999999999999</v>
      </c>
      <c r="F82" s="23">
        <v>12667</v>
      </c>
      <c r="G82" s="23">
        <v>8675.0131299999994</v>
      </c>
    </row>
    <row r="83" spans="1:7" x14ac:dyDescent="0.2">
      <c r="A83" s="9" t="s">
        <v>247</v>
      </c>
      <c r="B83" s="10">
        <v>0</v>
      </c>
      <c r="C83" s="36">
        <f>B83*140</f>
        <v>0</v>
      </c>
      <c r="D83" s="43">
        <f>C83*70/100</f>
        <v>0</v>
      </c>
      <c r="E83" s="29">
        <v>50.79</v>
      </c>
      <c r="F83" s="23">
        <v>4381</v>
      </c>
      <c r="G83" s="23">
        <v>3155.41</v>
      </c>
    </row>
    <row r="84" spans="1:7" x14ac:dyDescent="0.2">
      <c r="A84" s="9" t="s">
        <v>248</v>
      </c>
      <c r="B84" s="10">
        <v>0</v>
      </c>
      <c r="C84" s="36">
        <v>0</v>
      </c>
      <c r="D84" s="43">
        <v>0</v>
      </c>
      <c r="E84" s="29">
        <v>188.58</v>
      </c>
      <c r="F84" s="23">
        <v>16586</v>
      </c>
      <c r="G84" s="23">
        <v>11622.090219999998</v>
      </c>
    </row>
    <row r="85" spans="1:7" x14ac:dyDescent="0.2">
      <c r="A85" s="9" t="s">
        <v>249</v>
      </c>
      <c r="B85" s="10">
        <v>0</v>
      </c>
      <c r="C85" s="36">
        <v>0</v>
      </c>
      <c r="D85" s="43">
        <v>0</v>
      </c>
      <c r="E85" s="29">
        <v>53.23</v>
      </c>
      <c r="F85" s="23">
        <v>4653</v>
      </c>
      <c r="G85" s="23">
        <v>3177.33</v>
      </c>
    </row>
    <row r="86" spans="1:7" x14ac:dyDescent="0.2">
      <c r="A86" s="9" t="s">
        <v>274</v>
      </c>
      <c r="B86" s="10">
        <v>0</v>
      </c>
      <c r="C86" s="36">
        <v>0</v>
      </c>
      <c r="D86" s="43">
        <v>0</v>
      </c>
      <c r="E86" s="29">
        <v>27.75</v>
      </c>
      <c r="F86" s="23">
        <v>2645</v>
      </c>
      <c r="G86" s="23">
        <v>1837.7710399999999</v>
      </c>
    </row>
    <row r="87" spans="1:7" x14ac:dyDescent="0.2">
      <c r="A87" s="11" t="s">
        <v>246</v>
      </c>
      <c r="B87" s="26">
        <f t="shared" ref="B87:F87" si="13">SUM(B82:B86)</f>
        <v>489.35930000000002</v>
      </c>
      <c r="C87" s="27">
        <f t="shared" si="13"/>
        <v>56276.319500000005</v>
      </c>
      <c r="D87" s="28">
        <f t="shared" si="13"/>
        <v>39393.423650000004</v>
      </c>
      <c r="E87" s="26">
        <f t="shared" si="13"/>
        <v>463.3</v>
      </c>
      <c r="F87" s="27">
        <f t="shared" si="13"/>
        <v>40932</v>
      </c>
      <c r="G87" s="27">
        <f>SUM(G82:G86)</f>
        <v>28467.614389999995</v>
      </c>
    </row>
    <row r="88" spans="1:7" x14ac:dyDescent="0.2">
      <c r="A88" s="11"/>
      <c r="B88" s="26"/>
      <c r="C88" s="27"/>
      <c r="D88" s="28"/>
      <c r="E88" s="26"/>
      <c r="F88" s="27"/>
      <c r="G88" s="27"/>
    </row>
    <row r="89" spans="1:7" x14ac:dyDescent="0.2">
      <c r="A89" s="11" t="s">
        <v>289</v>
      </c>
      <c r="B89" s="32">
        <v>0.1419</v>
      </c>
      <c r="C89" s="27">
        <f>B89*110</f>
        <v>15.609</v>
      </c>
      <c r="D89" s="28">
        <f>C89*70/100</f>
        <v>10.926300000000001</v>
      </c>
      <c r="E89" s="32">
        <v>0.14000000000000001</v>
      </c>
      <c r="F89" s="33">
        <v>14</v>
      </c>
      <c r="G89" s="33">
        <v>9.5</v>
      </c>
    </row>
    <row r="90" spans="1:7" x14ac:dyDescent="0.2">
      <c r="A90" s="11"/>
      <c r="B90" s="26"/>
      <c r="C90" s="27"/>
      <c r="D90" s="28"/>
      <c r="E90" s="26"/>
      <c r="F90" s="27"/>
      <c r="G90" s="27"/>
    </row>
    <row r="91" spans="1:7" x14ac:dyDescent="0.2">
      <c r="A91" s="9" t="s">
        <v>250</v>
      </c>
      <c r="B91" s="29">
        <v>190.91970000000001</v>
      </c>
      <c r="C91" s="36">
        <f>B91*100</f>
        <v>19091.97</v>
      </c>
      <c r="D91" s="43">
        <f>C91*70/100</f>
        <v>13364.379000000001</v>
      </c>
      <c r="E91" s="29">
        <v>52.87</v>
      </c>
      <c r="F91" s="23">
        <v>4283</v>
      </c>
      <c r="G91" s="23">
        <v>2989.7199999999993</v>
      </c>
    </row>
    <row r="92" spans="1:7" x14ac:dyDescent="0.2">
      <c r="A92" s="9" t="s">
        <v>251</v>
      </c>
      <c r="B92" s="10">
        <v>0</v>
      </c>
      <c r="C92" s="36">
        <v>0</v>
      </c>
      <c r="D92" s="43">
        <v>0</v>
      </c>
      <c r="E92" s="29">
        <v>113.41</v>
      </c>
      <c r="F92" s="23">
        <v>9049</v>
      </c>
      <c r="G92" s="23">
        <v>6263.62</v>
      </c>
    </row>
    <row r="93" spans="1:7" x14ac:dyDescent="0.2">
      <c r="A93" s="9" t="s">
        <v>275</v>
      </c>
      <c r="B93" s="10">
        <v>0</v>
      </c>
      <c r="C93" s="36">
        <v>0</v>
      </c>
      <c r="D93" s="43">
        <v>0</v>
      </c>
      <c r="E93" s="29">
        <v>5.48</v>
      </c>
      <c r="F93" s="23">
        <v>493</v>
      </c>
      <c r="G93" s="23">
        <v>343.1</v>
      </c>
    </row>
    <row r="94" spans="1:7" x14ac:dyDescent="0.2">
      <c r="A94" s="11" t="s">
        <v>252</v>
      </c>
      <c r="B94" s="26">
        <f>B91</f>
        <v>190.91970000000001</v>
      </c>
      <c r="C94" s="27">
        <f>C91</f>
        <v>19091.97</v>
      </c>
      <c r="D94" s="28">
        <f>D91</f>
        <v>13364.379000000001</v>
      </c>
      <c r="E94" s="26">
        <f>SUM(E91:E93)</f>
        <v>171.76</v>
      </c>
      <c r="F94" s="27">
        <f>SUM(F91:F93)</f>
        <v>13825</v>
      </c>
      <c r="G94" s="27">
        <f>SUM(G91:G93)</f>
        <v>9596.44</v>
      </c>
    </row>
    <row r="95" spans="1:7" x14ac:dyDescent="0.2">
      <c r="A95" s="11"/>
      <c r="B95" s="26"/>
      <c r="C95" s="27"/>
      <c r="D95" s="28"/>
      <c r="E95" s="26"/>
      <c r="F95" s="27"/>
      <c r="G95" s="27"/>
    </row>
    <row r="96" spans="1:7" x14ac:dyDescent="0.2">
      <c r="A96" s="9" t="s">
        <v>290</v>
      </c>
      <c r="B96" s="29">
        <v>7.8573000000000004</v>
      </c>
      <c r="C96" s="36">
        <f>B96*50</f>
        <v>392.86500000000001</v>
      </c>
      <c r="D96" s="43">
        <f>C96*70/100</f>
        <v>275.00549999999998</v>
      </c>
      <c r="E96" s="29">
        <v>4.88</v>
      </c>
      <c r="F96" s="23">
        <v>198</v>
      </c>
      <c r="G96" s="23">
        <v>123.9</v>
      </c>
    </row>
    <row r="97" spans="1:7" x14ac:dyDescent="0.2">
      <c r="A97" s="9" t="s">
        <v>291</v>
      </c>
      <c r="B97" s="10">
        <v>0</v>
      </c>
      <c r="C97" s="36">
        <v>0</v>
      </c>
      <c r="D97" s="43">
        <v>0</v>
      </c>
      <c r="E97" s="29">
        <v>0.49</v>
      </c>
      <c r="F97" s="23">
        <v>13</v>
      </c>
      <c r="G97" s="23">
        <v>4.5</v>
      </c>
    </row>
    <row r="98" spans="1:7" x14ac:dyDescent="0.2">
      <c r="A98" s="9" t="s">
        <v>292</v>
      </c>
      <c r="B98" s="10">
        <v>0</v>
      </c>
      <c r="C98" s="36">
        <v>0</v>
      </c>
      <c r="D98" s="43">
        <v>0</v>
      </c>
      <c r="E98" s="29">
        <v>1.58</v>
      </c>
      <c r="F98" s="23">
        <v>56</v>
      </c>
      <c r="G98" s="23">
        <v>28.418219999999998</v>
      </c>
    </row>
    <row r="99" spans="1:7" x14ac:dyDescent="0.2">
      <c r="A99" s="11" t="s">
        <v>293</v>
      </c>
      <c r="B99" s="26">
        <f>B96</f>
        <v>7.8573000000000004</v>
      </c>
      <c r="C99" s="27">
        <f>C96</f>
        <v>392.86500000000001</v>
      </c>
      <c r="D99" s="28">
        <f>D96</f>
        <v>275.00549999999998</v>
      </c>
      <c r="E99" s="26">
        <f>SUM(E96:E98)</f>
        <v>6.95</v>
      </c>
      <c r="F99" s="27">
        <f>SUM(F96:F98)</f>
        <v>267</v>
      </c>
      <c r="G99" s="27">
        <f>SUM(G96:G98)</f>
        <v>156.81822</v>
      </c>
    </row>
    <row r="100" spans="1:7" x14ac:dyDescent="0.2">
      <c r="A100" s="11"/>
      <c r="B100" s="26"/>
      <c r="C100" s="27"/>
      <c r="D100" s="28"/>
      <c r="E100" s="26"/>
      <c r="F100" s="27"/>
      <c r="G100" s="27"/>
    </row>
    <row r="101" spans="1:7" x14ac:dyDescent="0.2">
      <c r="A101" s="11" t="s">
        <v>294</v>
      </c>
      <c r="B101" s="32">
        <v>27.835100000000001</v>
      </c>
      <c r="C101" s="27">
        <f>B101*125</f>
        <v>3479.3875000000003</v>
      </c>
      <c r="D101" s="28">
        <f>C101*70/100</f>
        <v>2435.5712500000004</v>
      </c>
      <c r="E101" s="32">
        <v>67.33</v>
      </c>
      <c r="F101" s="33">
        <v>6496</v>
      </c>
      <c r="G101" s="33">
        <v>4437.8162100000009</v>
      </c>
    </row>
    <row r="102" spans="1:7" x14ac:dyDescent="0.2">
      <c r="A102" s="11"/>
      <c r="B102" s="26"/>
      <c r="C102" s="27"/>
      <c r="D102" s="28"/>
      <c r="E102" s="26"/>
      <c r="F102" s="27"/>
      <c r="G102" s="27"/>
    </row>
    <row r="103" spans="1:7" x14ac:dyDescent="0.2">
      <c r="A103" s="11" t="s">
        <v>295</v>
      </c>
      <c r="B103" s="32">
        <v>0.57999999999999996</v>
      </c>
      <c r="C103" s="27">
        <f>B103*125</f>
        <v>72.5</v>
      </c>
      <c r="D103" s="28">
        <f>C103*70/100</f>
        <v>50.75</v>
      </c>
      <c r="E103" s="32">
        <v>7.75</v>
      </c>
      <c r="F103" s="33">
        <v>837</v>
      </c>
      <c r="G103" s="33">
        <v>583.71392000000003</v>
      </c>
    </row>
    <row r="104" spans="1:7" x14ac:dyDescent="0.2">
      <c r="A104" s="11"/>
      <c r="B104" s="26"/>
      <c r="C104" s="27"/>
      <c r="D104" s="28"/>
      <c r="E104" s="32"/>
      <c r="F104" s="33"/>
      <c r="G104" s="33"/>
    </row>
    <row r="105" spans="1:7" x14ac:dyDescent="0.2">
      <c r="A105" s="9" t="s">
        <v>406</v>
      </c>
      <c r="B105" s="10">
        <v>0</v>
      </c>
      <c r="C105" s="36">
        <v>0</v>
      </c>
      <c r="D105" s="43">
        <v>0</v>
      </c>
      <c r="E105" s="29">
        <v>0</v>
      </c>
      <c r="F105" s="23">
        <v>0</v>
      </c>
      <c r="G105" s="23">
        <v>0</v>
      </c>
    </row>
    <row r="106" spans="1:7" x14ac:dyDescent="0.2">
      <c r="A106" s="9" t="s">
        <v>313</v>
      </c>
      <c r="B106" s="10">
        <v>0</v>
      </c>
      <c r="C106" s="36">
        <v>0</v>
      </c>
      <c r="D106" s="43">
        <v>0</v>
      </c>
      <c r="E106" s="29">
        <v>0.33</v>
      </c>
      <c r="F106" s="23">
        <v>26</v>
      </c>
      <c r="G106" s="23">
        <v>17.7</v>
      </c>
    </row>
    <row r="107" spans="1:7" x14ac:dyDescent="0.2">
      <c r="A107" s="9" t="s">
        <v>436</v>
      </c>
      <c r="B107" s="10">
        <v>0</v>
      </c>
      <c r="C107" s="36">
        <v>0</v>
      </c>
      <c r="D107" s="43">
        <v>0</v>
      </c>
      <c r="E107" s="29">
        <v>0.38</v>
      </c>
      <c r="F107" s="23">
        <v>45</v>
      </c>
      <c r="G107" s="23">
        <f>ROUNDDOWN(29.65,0)</f>
        <v>29</v>
      </c>
    </row>
    <row r="108" spans="1:7" x14ac:dyDescent="0.2">
      <c r="A108" s="11" t="s">
        <v>406</v>
      </c>
      <c r="B108" s="32">
        <f t="shared" ref="B108" si="14">SUM(B105:B106)</f>
        <v>0</v>
      </c>
      <c r="C108" s="33">
        <f t="shared" ref="C108" si="15">SUM(C105:C106)</f>
        <v>0</v>
      </c>
      <c r="D108" s="28">
        <f t="shared" ref="D108" si="16">SUM(D105:D106)</f>
        <v>0</v>
      </c>
      <c r="E108" s="32">
        <f>SUM(E105:E107)</f>
        <v>0.71</v>
      </c>
      <c r="F108" s="33">
        <f>SUM(F105:F107)</f>
        <v>71</v>
      </c>
      <c r="G108" s="33">
        <f>SUM(G105:G107)</f>
        <v>46.7</v>
      </c>
    </row>
    <row r="109" spans="1:7" x14ac:dyDescent="0.2">
      <c r="A109" s="11"/>
      <c r="B109" s="26"/>
      <c r="C109" s="27"/>
      <c r="D109" s="28"/>
      <c r="E109" s="26"/>
      <c r="F109" s="27"/>
      <c r="G109" s="27"/>
    </row>
    <row r="110" spans="1:7" x14ac:dyDescent="0.2">
      <c r="A110" s="9" t="s">
        <v>296</v>
      </c>
      <c r="B110" s="29">
        <v>148.4932</v>
      </c>
      <c r="C110" s="36">
        <f>B110*105</f>
        <v>15591.786</v>
      </c>
      <c r="D110" s="43">
        <f>C110*70/100</f>
        <v>10914.2502</v>
      </c>
      <c r="E110" s="29">
        <v>6.09</v>
      </c>
      <c r="F110" s="23">
        <v>536</v>
      </c>
      <c r="G110" s="23">
        <v>365.98</v>
      </c>
    </row>
    <row r="111" spans="1:7" x14ac:dyDescent="0.2">
      <c r="A111" s="9" t="s">
        <v>297</v>
      </c>
      <c r="B111" s="29">
        <v>39.933999999999997</v>
      </c>
      <c r="C111" s="36">
        <f>B111*105</f>
        <v>4193.07</v>
      </c>
      <c r="D111" s="43">
        <f>C111*70/100</f>
        <v>2935.1489999999994</v>
      </c>
      <c r="E111" s="29">
        <v>29.27</v>
      </c>
      <c r="F111" s="23">
        <v>2118</v>
      </c>
      <c r="G111" s="23">
        <v>1479</v>
      </c>
    </row>
    <row r="112" spans="1:7" x14ac:dyDescent="0.2">
      <c r="A112" s="9" t="s">
        <v>435</v>
      </c>
      <c r="B112" s="10">
        <v>0</v>
      </c>
      <c r="C112" s="36">
        <v>0</v>
      </c>
      <c r="D112" s="43">
        <v>0</v>
      </c>
      <c r="E112" s="29">
        <v>0.26</v>
      </c>
      <c r="F112" s="23">
        <v>9</v>
      </c>
      <c r="G112" s="23">
        <v>6</v>
      </c>
    </row>
    <row r="113" spans="1:7" x14ac:dyDescent="0.2">
      <c r="A113" s="9" t="s">
        <v>298</v>
      </c>
      <c r="B113" s="10">
        <v>0</v>
      </c>
      <c r="C113" s="36">
        <v>0</v>
      </c>
      <c r="D113" s="43">
        <v>0</v>
      </c>
      <c r="E113" s="29">
        <v>3.97</v>
      </c>
      <c r="F113" s="23">
        <v>274</v>
      </c>
      <c r="G113" s="23">
        <v>191</v>
      </c>
    </row>
    <row r="114" spans="1:7" x14ac:dyDescent="0.2">
      <c r="A114" s="11" t="s">
        <v>296</v>
      </c>
      <c r="B114" s="26">
        <f>SUM(B110:B113)</f>
        <v>188.4272</v>
      </c>
      <c r="C114" s="27">
        <f t="shared" ref="C114:D114" si="17">SUM(C110:C113)</f>
        <v>19784.856</v>
      </c>
      <c r="D114" s="28">
        <f t="shared" si="17"/>
        <v>13849.3992</v>
      </c>
      <c r="E114" s="26">
        <f>SUM(E110:E113)</f>
        <v>39.589999999999996</v>
      </c>
      <c r="F114" s="33">
        <f t="shared" ref="F114" si="18">SUM(F110:F113)</f>
        <v>2937</v>
      </c>
      <c r="G114" s="33">
        <f>SUM(G110:G113)</f>
        <v>2041.98</v>
      </c>
    </row>
    <row r="115" spans="1:7" x14ac:dyDescent="0.2">
      <c r="A115" s="11"/>
      <c r="B115" s="26"/>
      <c r="C115" s="27"/>
      <c r="D115" s="28"/>
      <c r="E115" s="26"/>
      <c r="F115" s="27"/>
      <c r="G115" s="27"/>
    </row>
    <row r="116" spans="1:7" x14ac:dyDescent="0.2">
      <c r="A116" s="9" t="s">
        <v>299</v>
      </c>
      <c r="B116" s="29">
        <v>27.983599999999999</v>
      </c>
      <c r="C116" s="36">
        <f>B116*105</f>
        <v>2938.2779999999998</v>
      </c>
      <c r="D116" s="43">
        <f>C116*70/100</f>
        <v>2056.7945999999997</v>
      </c>
      <c r="E116" s="10">
        <v>0</v>
      </c>
      <c r="F116" s="36">
        <v>0</v>
      </c>
      <c r="G116" s="36">
        <v>0</v>
      </c>
    </row>
    <row r="117" spans="1:7" x14ac:dyDescent="0.2">
      <c r="A117" s="9" t="s">
        <v>300</v>
      </c>
      <c r="B117" s="29">
        <v>1.9717</v>
      </c>
      <c r="C117" s="36">
        <f>B117*105</f>
        <v>207.02850000000001</v>
      </c>
      <c r="D117" s="43">
        <f>C117*70/100</f>
        <v>144.91995</v>
      </c>
      <c r="E117" s="29">
        <v>0</v>
      </c>
      <c r="F117" s="23">
        <v>0</v>
      </c>
      <c r="G117" s="36">
        <v>0</v>
      </c>
    </row>
    <row r="118" spans="1:7" x14ac:dyDescent="0.2">
      <c r="A118" s="11" t="s">
        <v>299</v>
      </c>
      <c r="B118" s="26">
        <f>SUM(B116:B117)</f>
        <v>29.955299999999998</v>
      </c>
      <c r="C118" s="27">
        <f>SUM(C116:C117)</f>
        <v>3145.3064999999997</v>
      </c>
      <c r="D118" s="28">
        <f>SUM(D116:D117)</f>
        <v>2201.7145499999997</v>
      </c>
      <c r="E118" s="26">
        <f>SUM(E116:E117)</f>
        <v>0</v>
      </c>
      <c r="F118" s="27">
        <f t="shared" ref="F118" si="19">SUM(F116:F117)</f>
        <v>0</v>
      </c>
      <c r="G118" s="27">
        <v>0</v>
      </c>
    </row>
    <row r="119" spans="1:7" x14ac:dyDescent="0.2">
      <c r="A119" s="11"/>
      <c r="B119" s="26"/>
      <c r="C119" s="27"/>
      <c r="D119" s="28"/>
      <c r="E119" s="26"/>
      <c r="F119" s="27"/>
      <c r="G119" s="27"/>
    </row>
    <row r="120" spans="1:7" x14ac:dyDescent="0.2">
      <c r="A120" s="9" t="s">
        <v>301</v>
      </c>
      <c r="B120" s="29">
        <v>19.508299999999998</v>
      </c>
      <c r="C120" s="36">
        <f>B120*90</f>
        <v>1755.7469999999998</v>
      </c>
      <c r="D120" s="43">
        <f>C120*70/100</f>
        <v>1229.0228999999999</v>
      </c>
      <c r="E120" s="29">
        <v>0.06</v>
      </c>
      <c r="F120" s="23">
        <v>5</v>
      </c>
      <c r="G120" s="23">
        <v>3.8</v>
      </c>
    </row>
    <row r="121" spans="1:7" x14ac:dyDescent="0.2">
      <c r="A121" s="9" t="s">
        <v>302</v>
      </c>
      <c r="B121" s="29">
        <v>0.71609999999999996</v>
      </c>
      <c r="C121" s="36">
        <f>B121*90</f>
        <v>64.448999999999998</v>
      </c>
      <c r="D121" s="43">
        <f>C121*70/100</f>
        <v>45.1143</v>
      </c>
      <c r="E121" s="29">
        <v>0</v>
      </c>
      <c r="F121" s="23">
        <v>0</v>
      </c>
      <c r="G121" s="23">
        <v>0</v>
      </c>
    </row>
    <row r="122" spans="1:7" x14ac:dyDescent="0.2">
      <c r="A122" s="11" t="s">
        <v>301</v>
      </c>
      <c r="B122" s="26">
        <f>SUM(B120:B121)</f>
        <v>20.224399999999999</v>
      </c>
      <c r="C122" s="27">
        <f>SUM(C120:C121)</f>
        <v>1820.1959999999999</v>
      </c>
      <c r="D122" s="28">
        <f>SUM(D120:D121)</f>
        <v>1274.1371999999999</v>
      </c>
      <c r="E122" s="26">
        <f>SUM(E120:E121)</f>
        <v>0.06</v>
      </c>
      <c r="F122" s="27">
        <f t="shared" ref="F122" si="20">SUM(F120:F121)</f>
        <v>5</v>
      </c>
      <c r="G122" s="27">
        <f>SUM(G120:G121)</f>
        <v>3.8</v>
      </c>
    </row>
    <row r="123" spans="1:7" x14ac:dyDescent="0.2">
      <c r="A123" s="11"/>
      <c r="B123" s="26"/>
      <c r="C123" s="27"/>
      <c r="D123" s="28"/>
      <c r="E123" s="26"/>
      <c r="F123" s="27"/>
      <c r="G123" s="27"/>
    </row>
    <row r="124" spans="1:7" x14ac:dyDescent="0.2">
      <c r="A124" s="9" t="s">
        <v>303</v>
      </c>
      <c r="B124" s="29">
        <v>135.57320000000001</v>
      </c>
      <c r="C124" s="36">
        <f>B124*115</f>
        <v>15590.918000000001</v>
      </c>
      <c r="D124" s="43">
        <f>C124*70/100</f>
        <v>10913.642599999999</v>
      </c>
      <c r="E124" s="29">
        <v>0.28999999999999998</v>
      </c>
      <c r="F124" s="23">
        <v>34</v>
      </c>
      <c r="G124" s="23">
        <v>23</v>
      </c>
    </row>
    <row r="125" spans="1:7" x14ac:dyDescent="0.2">
      <c r="A125" s="9" t="s">
        <v>304</v>
      </c>
      <c r="B125" s="29">
        <v>11.968999999999999</v>
      </c>
      <c r="C125" s="36">
        <f>B125*115</f>
        <v>1376.4349999999999</v>
      </c>
      <c r="D125" s="43">
        <f>C125*70/100</f>
        <v>963.50450000000001</v>
      </c>
      <c r="E125" s="29">
        <v>0</v>
      </c>
      <c r="F125" s="23">
        <v>0</v>
      </c>
      <c r="G125" s="23">
        <v>0</v>
      </c>
    </row>
    <row r="126" spans="1:7" x14ac:dyDescent="0.2">
      <c r="A126" s="11" t="s">
        <v>303</v>
      </c>
      <c r="B126" s="26">
        <f>SUM(B124:B125)</f>
        <v>147.54220000000001</v>
      </c>
      <c r="C126" s="27">
        <f>SUM(C124:C125)</f>
        <v>16967.353000000003</v>
      </c>
      <c r="D126" s="28">
        <f>SUM(D124:D125)</f>
        <v>11877.147099999998</v>
      </c>
      <c r="E126" s="26">
        <f t="shared" ref="E126:F126" si="21">SUM(E124:E125)</f>
        <v>0.28999999999999998</v>
      </c>
      <c r="F126" s="27">
        <f t="shared" si="21"/>
        <v>34</v>
      </c>
      <c r="G126" s="27">
        <f>SUM(G124:G125)</f>
        <v>23</v>
      </c>
    </row>
    <row r="127" spans="1:7" x14ac:dyDescent="0.2">
      <c r="A127" s="11"/>
      <c r="B127" s="26"/>
      <c r="C127" s="27"/>
      <c r="D127" s="28"/>
      <c r="E127" s="26"/>
      <c r="F127" s="27"/>
      <c r="G127" s="27"/>
    </row>
    <row r="128" spans="1:7" x14ac:dyDescent="0.2">
      <c r="A128" s="9" t="s">
        <v>305</v>
      </c>
      <c r="B128" s="29">
        <v>165.78909999999999</v>
      </c>
      <c r="C128" s="36">
        <f>B128*90</f>
        <v>14921.018999999998</v>
      </c>
      <c r="D128" s="43">
        <f>C128*70/100</f>
        <v>10444.713299999998</v>
      </c>
      <c r="E128" s="29">
        <v>22.58</v>
      </c>
      <c r="F128" s="23">
        <v>1413</v>
      </c>
      <c r="G128" s="23">
        <v>946.67000000000007</v>
      </c>
    </row>
    <row r="129" spans="1:7" x14ac:dyDescent="0.2">
      <c r="A129" s="9" t="s">
        <v>306</v>
      </c>
      <c r="B129" s="29">
        <v>78.469200000000001</v>
      </c>
      <c r="C129" s="36">
        <f>B129*90</f>
        <v>7062.2280000000001</v>
      </c>
      <c r="D129" s="43">
        <f>C129*70/100</f>
        <v>4943.5596000000005</v>
      </c>
      <c r="E129" s="29">
        <v>56.46</v>
      </c>
      <c r="F129" s="23">
        <v>3783</v>
      </c>
      <c r="G129" s="23">
        <v>2642</v>
      </c>
    </row>
    <row r="130" spans="1:7" x14ac:dyDescent="0.2">
      <c r="A130" s="9" t="s">
        <v>308</v>
      </c>
      <c r="B130" s="10">
        <v>0</v>
      </c>
      <c r="C130" s="36">
        <v>0</v>
      </c>
      <c r="D130" s="43">
        <v>0</v>
      </c>
      <c r="E130" s="29">
        <v>0.86</v>
      </c>
      <c r="F130" s="23">
        <v>70</v>
      </c>
      <c r="G130" s="23">
        <v>48</v>
      </c>
    </row>
    <row r="131" spans="1:7" x14ac:dyDescent="0.2">
      <c r="A131" s="9" t="s">
        <v>307</v>
      </c>
      <c r="B131" s="10">
        <v>0</v>
      </c>
      <c r="C131" s="36">
        <v>0</v>
      </c>
      <c r="D131" s="43">
        <v>0</v>
      </c>
      <c r="E131" s="29">
        <v>1.04</v>
      </c>
      <c r="F131" s="23">
        <v>46</v>
      </c>
      <c r="G131" s="23">
        <v>32</v>
      </c>
    </row>
    <row r="132" spans="1:7" x14ac:dyDescent="0.2">
      <c r="A132" s="11" t="s">
        <v>305</v>
      </c>
      <c r="B132" s="26">
        <f t="shared" ref="B132:G132" si="22">SUM(B128:B131)</f>
        <v>244.25829999999999</v>
      </c>
      <c r="C132" s="27">
        <f t="shared" si="22"/>
        <v>21983.246999999999</v>
      </c>
      <c r="D132" s="28">
        <f t="shared" si="22"/>
        <v>15388.272899999998</v>
      </c>
      <c r="E132" s="26">
        <f t="shared" si="22"/>
        <v>80.94</v>
      </c>
      <c r="F132" s="27">
        <f t="shared" si="22"/>
        <v>5312</v>
      </c>
      <c r="G132" s="27">
        <f t="shared" si="22"/>
        <v>3668.67</v>
      </c>
    </row>
    <row r="133" spans="1:7" x14ac:dyDescent="0.2">
      <c r="A133" s="11"/>
      <c r="B133" s="26"/>
      <c r="C133" s="27"/>
      <c r="D133" s="28"/>
      <c r="E133" s="26"/>
      <c r="F133" s="27"/>
      <c r="G133" s="27"/>
    </row>
    <row r="134" spans="1:7" x14ac:dyDescent="0.2">
      <c r="A134" s="11" t="s">
        <v>309</v>
      </c>
      <c r="B134" s="32">
        <v>3.9300000000000002E-2</v>
      </c>
      <c r="C134" s="27">
        <f>B134*90</f>
        <v>3.5369999999999999</v>
      </c>
      <c r="D134" s="28">
        <f>C134*70/100</f>
        <v>2.4759000000000002</v>
      </c>
      <c r="E134" s="26">
        <v>0</v>
      </c>
      <c r="F134" s="27">
        <v>0</v>
      </c>
      <c r="G134" s="27">
        <v>0</v>
      </c>
    </row>
    <row r="135" spans="1:7" x14ac:dyDescent="0.2">
      <c r="A135" s="11"/>
      <c r="B135" s="26"/>
      <c r="C135" s="27"/>
      <c r="D135" s="28"/>
      <c r="E135" s="26"/>
      <c r="F135" s="27"/>
      <c r="G135" s="27"/>
    </row>
    <row r="136" spans="1:7" x14ac:dyDescent="0.2">
      <c r="A136" s="9" t="s">
        <v>310</v>
      </c>
      <c r="B136" s="29">
        <v>262.84190000000001</v>
      </c>
      <c r="C136" s="36">
        <f>B136*105</f>
        <v>27598.3995</v>
      </c>
      <c r="D136" s="43">
        <f>C136*70/100</f>
        <v>19318.879649999999</v>
      </c>
      <c r="E136" s="29">
        <v>33.549999999999997</v>
      </c>
      <c r="F136" s="23">
        <v>2625</v>
      </c>
      <c r="G136" s="23">
        <v>1828.2982799999997</v>
      </c>
    </row>
    <row r="137" spans="1:7" x14ac:dyDescent="0.2">
      <c r="A137" s="9" t="s">
        <v>311</v>
      </c>
      <c r="B137" s="29">
        <v>53.013800000000003</v>
      </c>
      <c r="C137" s="36">
        <f>B137*105</f>
        <v>5566.4490000000005</v>
      </c>
      <c r="D137" s="43">
        <f>C137*70/100</f>
        <v>3896.5143000000007</v>
      </c>
      <c r="E137" s="29">
        <v>25</v>
      </c>
      <c r="F137" s="23">
        <v>1761</v>
      </c>
      <c r="G137" s="23">
        <v>1228</v>
      </c>
    </row>
    <row r="138" spans="1:7" x14ac:dyDescent="0.2">
      <c r="A138" s="9" t="s">
        <v>442</v>
      </c>
      <c r="B138" s="10">
        <v>0</v>
      </c>
      <c r="C138" s="36">
        <v>0</v>
      </c>
      <c r="D138" s="43">
        <v>0</v>
      </c>
      <c r="E138" s="29">
        <v>0.09</v>
      </c>
      <c r="F138" s="23">
        <v>9</v>
      </c>
      <c r="G138" s="23">
        <v>6.57</v>
      </c>
    </row>
    <row r="139" spans="1:7" x14ac:dyDescent="0.2">
      <c r="A139" s="9" t="s">
        <v>312</v>
      </c>
      <c r="B139" s="10">
        <v>0</v>
      </c>
      <c r="C139" s="36">
        <v>0</v>
      </c>
      <c r="D139" s="43">
        <v>0</v>
      </c>
      <c r="E139" s="29">
        <v>27.88</v>
      </c>
      <c r="F139" s="23">
        <v>1860</v>
      </c>
      <c r="G139" s="23">
        <v>1298.88885</v>
      </c>
    </row>
    <row r="140" spans="1:7" x14ac:dyDescent="0.2">
      <c r="A140" s="11" t="s">
        <v>310</v>
      </c>
      <c r="B140" s="26">
        <f>SUM(B136:B139)</f>
        <v>315.85570000000001</v>
      </c>
      <c r="C140" s="27">
        <f t="shared" ref="C140:D140" si="23">SUM(C136:C139)</f>
        <v>33164.8485</v>
      </c>
      <c r="D140" s="27">
        <f t="shared" si="23"/>
        <v>23215.393949999998</v>
      </c>
      <c r="E140" s="26">
        <f>SUM(E136:E139)</f>
        <v>86.52</v>
      </c>
      <c r="F140" s="27">
        <f>SUM(F136:F139)</f>
        <v>6255</v>
      </c>
      <c r="G140" s="27">
        <f>SUM(G136:G139)</f>
        <v>4361.75713</v>
      </c>
    </row>
    <row r="141" spans="1:7" x14ac:dyDescent="0.2">
      <c r="A141" s="11"/>
      <c r="B141" s="26"/>
      <c r="C141" s="27"/>
      <c r="D141" s="28"/>
      <c r="E141" s="26"/>
      <c r="F141" s="27"/>
      <c r="G141" s="27"/>
    </row>
    <row r="142" spans="1:7" x14ac:dyDescent="0.2">
      <c r="A142" s="11" t="s">
        <v>314</v>
      </c>
      <c r="B142" s="32">
        <v>66.279700000000005</v>
      </c>
      <c r="C142" s="27">
        <f>B142*90</f>
        <v>5965.1730000000007</v>
      </c>
      <c r="D142" s="28">
        <f>C142*70/100</f>
        <v>4175.6211000000003</v>
      </c>
      <c r="E142" s="26">
        <v>44.69</v>
      </c>
      <c r="F142" s="27">
        <v>2453</v>
      </c>
      <c r="G142" s="33">
        <v>1711.63</v>
      </c>
    </row>
    <row r="143" spans="1:7" x14ac:dyDescent="0.2">
      <c r="A143" s="11"/>
      <c r="B143" s="26"/>
      <c r="C143" s="27"/>
      <c r="D143" s="28"/>
      <c r="E143" s="26"/>
      <c r="F143" s="27"/>
      <c r="G143" s="27"/>
    </row>
    <row r="144" spans="1:7" x14ac:dyDescent="0.2">
      <c r="A144" s="9" t="s">
        <v>315</v>
      </c>
      <c r="B144" s="29">
        <v>89.598500000000001</v>
      </c>
      <c r="C144" s="36">
        <f>B144*100</f>
        <v>8959.85</v>
      </c>
      <c r="D144" s="43">
        <f>C144*70/100</f>
        <v>6271.8950000000004</v>
      </c>
      <c r="E144" s="29">
        <v>72.319999999999993</v>
      </c>
      <c r="F144" s="23">
        <v>5668</v>
      </c>
      <c r="G144" s="23">
        <v>3952.5299999999997</v>
      </c>
    </row>
    <row r="145" spans="1:7" x14ac:dyDescent="0.2">
      <c r="A145" s="9" t="s">
        <v>316</v>
      </c>
      <c r="B145" s="10">
        <v>0</v>
      </c>
      <c r="C145" s="36">
        <v>0</v>
      </c>
      <c r="D145" s="43">
        <v>0</v>
      </c>
      <c r="E145" s="29">
        <v>0.82</v>
      </c>
      <c r="F145" s="23">
        <v>74</v>
      </c>
      <c r="G145" s="23">
        <v>29.5</v>
      </c>
    </row>
    <row r="146" spans="1:7" x14ac:dyDescent="0.2">
      <c r="A146" s="9" t="s">
        <v>317</v>
      </c>
      <c r="B146" s="10">
        <v>0</v>
      </c>
      <c r="C146" s="36">
        <v>0</v>
      </c>
      <c r="D146" s="43">
        <v>0</v>
      </c>
      <c r="E146" s="29">
        <v>1.03</v>
      </c>
      <c r="F146" s="23">
        <v>42</v>
      </c>
      <c r="G146" s="23">
        <v>29.42</v>
      </c>
    </row>
    <row r="147" spans="1:7" x14ac:dyDescent="0.2">
      <c r="A147" s="11" t="s">
        <v>318</v>
      </c>
      <c r="B147" s="26">
        <f>B144</f>
        <v>89.598500000000001</v>
      </c>
      <c r="C147" s="27">
        <f>C144</f>
        <v>8959.85</v>
      </c>
      <c r="D147" s="28">
        <f>D144</f>
        <v>6271.8950000000004</v>
      </c>
      <c r="E147" s="26">
        <f>SUM(E144:E146)</f>
        <v>74.169999999999987</v>
      </c>
      <c r="F147" s="27">
        <f t="shared" ref="F147" si="24">SUM(F144:F146)</f>
        <v>5784</v>
      </c>
      <c r="G147" s="27">
        <f>SUM(G144:G146)</f>
        <v>4011.45</v>
      </c>
    </row>
    <row r="148" spans="1:7" x14ac:dyDescent="0.2">
      <c r="A148" s="11"/>
      <c r="B148" s="26"/>
      <c r="C148" s="27"/>
      <c r="D148" s="28"/>
      <c r="E148" s="26"/>
      <c r="F148" s="27"/>
      <c r="G148" s="27"/>
    </row>
    <row r="149" spans="1:7" x14ac:dyDescent="0.2">
      <c r="A149" s="11" t="s">
        <v>319</v>
      </c>
      <c r="B149" s="32">
        <v>12.907</v>
      </c>
      <c r="C149" s="27">
        <f>B149*125</f>
        <v>1613.375</v>
      </c>
      <c r="D149" s="28">
        <f>C149*70/100</f>
        <v>1129.3625</v>
      </c>
      <c r="E149" s="32">
        <v>0</v>
      </c>
      <c r="F149" s="33">
        <v>0</v>
      </c>
      <c r="G149" s="33">
        <v>0</v>
      </c>
    </row>
    <row r="150" spans="1:7" x14ac:dyDescent="0.2">
      <c r="A150" s="11"/>
      <c r="B150" s="26"/>
      <c r="C150" s="27"/>
      <c r="D150" s="28"/>
      <c r="E150" s="26"/>
      <c r="F150" s="27"/>
      <c r="G150" s="27"/>
    </row>
    <row r="151" spans="1:7" x14ac:dyDescent="0.2">
      <c r="A151" s="11" t="s">
        <v>320</v>
      </c>
      <c r="B151" s="32">
        <v>72.860399999999998</v>
      </c>
      <c r="C151" s="27">
        <f>B151*105</f>
        <v>7650.3419999999996</v>
      </c>
      <c r="D151" s="28">
        <f>C151*70/100</f>
        <v>5355.2393999999995</v>
      </c>
      <c r="E151" s="32">
        <v>56.49</v>
      </c>
      <c r="F151" s="33">
        <v>5032</v>
      </c>
      <c r="G151" s="33">
        <v>3517.6099999999997</v>
      </c>
    </row>
    <row r="152" spans="1:7" x14ac:dyDescent="0.2">
      <c r="A152" s="11"/>
      <c r="B152" s="26"/>
      <c r="C152" s="27"/>
      <c r="D152" s="28"/>
      <c r="E152" s="26"/>
      <c r="F152" s="27"/>
      <c r="G152" s="27"/>
    </row>
    <row r="153" spans="1:7" x14ac:dyDescent="0.2">
      <c r="A153" s="9" t="s">
        <v>321</v>
      </c>
      <c r="B153" s="29">
        <v>37.274099999999997</v>
      </c>
      <c r="C153" s="36">
        <f>B153*90</f>
        <v>3354.6689999999999</v>
      </c>
      <c r="D153" s="43">
        <f>C153*70/100</f>
        <v>2348.2682999999997</v>
      </c>
      <c r="E153" s="29">
        <v>23.02</v>
      </c>
      <c r="F153" s="23">
        <v>1528</v>
      </c>
      <c r="G153" s="23">
        <v>1063.4299999999998</v>
      </c>
    </row>
    <row r="154" spans="1:7" x14ac:dyDescent="0.2">
      <c r="A154" s="9" t="s">
        <v>322</v>
      </c>
      <c r="B154" s="10">
        <v>0</v>
      </c>
      <c r="C154" s="36">
        <v>0</v>
      </c>
      <c r="D154" s="43">
        <v>0</v>
      </c>
      <c r="E154" s="29">
        <v>0.15</v>
      </c>
      <c r="F154" s="23">
        <v>4</v>
      </c>
      <c r="G154" s="23">
        <v>1.5</v>
      </c>
    </row>
    <row r="155" spans="1:7" x14ac:dyDescent="0.2">
      <c r="A155" s="11" t="s">
        <v>321</v>
      </c>
      <c r="B155" s="26">
        <f>SUM(B153:B153)</f>
        <v>37.274099999999997</v>
      </c>
      <c r="C155" s="27">
        <f>SUM(C153:C153)</f>
        <v>3354.6689999999999</v>
      </c>
      <c r="D155" s="28">
        <f>SUM(D153:D153)</f>
        <v>2348.2682999999997</v>
      </c>
      <c r="E155" s="26">
        <f>SUM(E153:E154)</f>
        <v>23.169999999999998</v>
      </c>
      <c r="F155" s="27">
        <f>SUM(F153:F154)</f>
        <v>1532</v>
      </c>
      <c r="G155" s="27">
        <f>SUM(G153:G154)</f>
        <v>1064.9299999999998</v>
      </c>
    </row>
    <row r="156" spans="1:7" x14ac:dyDescent="0.2">
      <c r="A156" s="11"/>
      <c r="B156" s="26"/>
      <c r="C156" s="27"/>
      <c r="D156" s="28"/>
      <c r="E156" s="26"/>
      <c r="F156" s="27"/>
      <c r="G156" s="27"/>
    </row>
    <row r="157" spans="1:7" x14ac:dyDescent="0.2">
      <c r="A157" s="11" t="s">
        <v>323</v>
      </c>
      <c r="B157" s="32">
        <v>25.558499999999999</v>
      </c>
      <c r="C157" s="27">
        <f>B157*100</f>
        <v>2555.85</v>
      </c>
      <c r="D157" s="28">
        <f>C157*70/100</f>
        <v>1789.095</v>
      </c>
      <c r="E157" s="32">
        <v>16.7</v>
      </c>
      <c r="F157" s="33">
        <v>941</v>
      </c>
      <c r="G157" s="33">
        <v>655.62</v>
      </c>
    </row>
    <row r="158" spans="1:7" x14ac:dyDescent="0.2">
      <c r="A158" s="11"/>
      <c r="B158" s="26"/>
      <c r="C158" s="27"/>
      <c r="D158" s="28"/>
      <c r="E158" s="26"/>
      <c r="F158" s="27"/>
      <c r="G158" s="27"/>
    </row>
    <row r="159" spans="1:7" x14ac:dyDescent="0.2">
      <c r="A159" s="9" t="s">
        <v>324</v>
      </c>
      <c r="B159" s="29">
        <v>67.936400000000006</v>
      </c>
      <c r="C159" s="36">
        <f>B159*90</f>
        <v>6114.2760000000007</v>
      </c>
      <c r="D159" s="43">
        <f>C159*70/100</f>
        <v>4279.9932000000008</v>
      </c>
      <c r="E159" s="29">
        <v>59.27</v>
      </c>
      <c r="F159" s="23">
        <v>4532</v>
      </c>
      <c r="G159" s="23">
        <v>3051.76</v>
      </c>
    </row>
    <row r="160" spans="1:7" x14ac:dyDescent="0.2">
      <c r="A160" s="9" t="s">
        <v>325</v>
      </c>
      <c r="B160" s="10">
        <v>0</v>
      </c>
      <c r="C160" s="36">
        <v>0</v>
      </c>
      <c r="D160" s="43">
        <v>0</v>
      </c>
      <c r="E160" s="29">
        <v>2.02</v>
      </c>
      <c r="F160" s="23">
        <v>129</v>
      </c>
      <c r="G160" s="23">
        <v>90.11</v>
      </c>
    </row>
    <row r="161" spans="1:7" x14ac:dyDescent="0.2">
      <c r="A161" s="11" t="s">
        <v>324</v>
      </c>
      <c r="B161" s="26">
        <f t="shared" ref="B161:D161" si="25">SUM(B159:B160)</f>
        <v>67.936400000000006</v>
      </c>
      <c r="C161" s="27">
        <f t="shared" si="25"/>
        <v>6114.2760000000007</v>
      </c>
      <c r="D161" s="28">
        <f t="shared" si="25"/>
        <v>4279.9932000000008</v>
      </c>
      <c r="E161" s="26">
        <f>SUM(E159:E160)</f>
        <v>61.290000000000006</v>
      </c>
      <c r="F161" s="33">
        <f t="shared" ref="F161" si="26">SUM(F159:F160)</f>
        <v>4661</v>
      </c>
      <c r="G161" s="33">
        <f>SUM(G159:G160)</f>
        <v>3141.8700000000003</v>
      </c>
    </row>
    <row r="162" spans="1:7" x14ac:dyDescent="0.2">
      <c r="A162" s="11"/>
      <c r="B162" s="26"/>
      <c r="C162" s="27"/>
      <c r="D162" s="28"/>
      <c r="E162" s="26"/>
      <c r="F162" s="27"/>
      <c r="G162" s="27"/>
    </row>
    <row r="163" spans="1:7" x14ac:dyDescent="0.2">
      <c r="A163" s="9" t="s">
        <v>326</v>
      </c>
      <c r="B163" s="29">
        <v>26.388999999999999</v>
      </c>
      <c r="C163" s="36">
        <f>B163*100</f>
        <v>2638.9</v>
      </c>
      <c r="D163" s="43">
        <f>C163*70/100</f>
        <v>1847.23</v>
      </c>
      <c r="E163" s="10">
        <v>23.28</v>
      </c>
      <c r="F163" s="36">
        <v>1985</v>
      </c>
      <c r="G163" s="23">
        <v>1383.74</v>
      </c>
    </row>
    <row r="164" spans="1:7" x14ac:dyDescent="0.2">
      <c r="A164" s="9" t="s">
        <v>327</v>
      </c>
      <c r="B164" s="10">
        <v>0</v>
      </c>
      <c r="C164" s="36">
        <v>0</v>
      </c>
      <c r="D164" s="43">
        <v>0</v>
      </c>
      <c r="E164" s="10">
        <v>2.0299999999999998</v>
      </c>
      <c r="F164" s="36">
        <v>145</v>
      </c>
      <c r="G164" s="23">
        <v>101</v>
      </c>
    </row>
    <row r="165" spans="1:7" x14ac:dyDescent="0.2">
      <c r="A165" s="11" t="s">
        <v>326</v>
      </c>
      <c r="B165" s="26">
        <f t="shared" ref="B165:F165" si="27">SUM(B163:B164)</f>
        <v>26.388999999999999</v>
      </c>
      <c r="C165" s="27">
        <f t="shared" si="27"/>
        <v>2638.9</v>
      </c>
      <c r="D165" s="28">
        <f t="shared" si="27"/>
        <v>1847.23</v>
      </c>
      <c r="E165" s="32">
        <f t="shared" si="27"/>
        <v>25.310000000000002</v>
      </c>
      <c r="F165" s="33">
        <f t="shared" si="27"/>
        <v>2130</v>
      </c>
      <c r="G165" s="33">
        <f>SUM(G163:G164)</f>
        <v>1484.74</v>
      </c>
    </row>
    <row r="166" spans="1:7" x14ac:dyDescent="0.2">
      <c r="A166" s="11"/>
      <c r="B166" s="26"/>
      <c r="C166" s="27"/>
      <c r="D166" s="28"/>
      <c r="E166" s="26"/>
      <c r="F166" s="27"/>
      <c r="G166" s="27"/>
    </row>
    <row r="167" spans="1:7" x14ac:dyDescent="0.2">
      <c r="A167" s="9" t="s">
        <v>328</v>
      </c>
      <c r="B167" s="29">
        <v>1.9308000000000001</v>
      </c>
      <c r="C167" s="36">
        <f>B167*90</f>
        <v>173.77200000000002</v>
      </c>
      <c r="D167" s="43">
        <f>C167*70/100</f>
        <v>121.64040000000001</v>
      </c>
      <c r="E167" s="10">
        <v>0.32</v>
      </c>
      <c r="F167" s="36">
        <v>27</v>
      </c>
      <c r="G167" s="23">
        <v>18.95</v>
      </c>
    </row>
    <row r="168" spans="1:7" x14ac:dyDescent="0.2">
      <c r="A168" s="9" t="s">
        <v>329</v>
      </c>
      <c r="B168" s="10">
        <v>0</v>
      </c>
      <c r="C168" s="36">
        <v>0</v>
      </c>
      <c r="D168" s="43">
        <v>0</v>
      </c>
      <c r="E168" s="29">
        <v>0.96</v>
      </c>
      <c r="F168" s="23">
        <v>9</v>
      </c>
      <c r="G168" s="23">
        <v>4.5</v>
      </c>
    </row>
    <row r="169" spans="1:7" x14ac:dyDescent="0.2">
      <c r="A169" s="11" t="s">
        <v>328</v>
      </c>
      <c r="B169" s="26">
        <f>SUM(B167:B168)</f>
        <v>1.9308000000000001</v>
      </c>
      <c r="C169" s="27">
        <f>C167</f>
        <v>173.77200000000002</v>
      </c>
      <c r="D169" s="28">
        <f>C169*70/100</f>
        <v>121.64040000000001</v>
      </c>
      <c r="E169" s="32">
        <f>SUM(E167:E168)</f>
        <v>1.28</v>
      </c>
      <c r="F169" s="33">
        <f>SUM(F167:F168)</f>
        <v>36</v>
      </c>
      <c r="G169" s="33">
        <f>SUM(G167:G168)</f>
        <v>23.45</v>
      </c>
    </row>
    <row r="170" spans="1:7" x14ac:dyDescent="0.2">
      <c r="A170" s="11"/>
      <c r="B170" s="26"/>
      <c r="C170" s="27"/>
      <c r="D170" s="28"/>
      <c r="E170" s="26"/>
      <c r="F170" s="27"/>
      <c r="G170" s="27"/>
    </row>
    <row r="171" spans="1:7" x14ac:dyDescent="0.2">
      <c r="A171" s="9" t="s">
        <v>330</v>
      </c>
      <c r="B171" s="29">
        <v>2.2766999999999999</v>
      </c>
      <c r="C171" s="36">
        <f>B171*80</f>
        <v>182.136</v>
      </c>
      <c r="D171" s="43">
        <f>C171*70/100</f>
        <v>127.49520000000001</v>
      </c>
      <c r="E171" s="10">
        <v>1.04</v>
      </c>
      <c r="F171" s="36">
        <v>47</v>
      </c>
      <c r="G171" s="23">
        <v>30</v>
      </c>
    </row>
    <row r="172" spans="1:7" x14ac:dyDescent="0.2">
      <c r="A172" s="9" t="s">
        <v>434</v>
      </c>
      <c r="B172" s="10">
        <v>0</v>
      </c>
      <c r="C172" s="36">
        <v>0</v>
      </c>
      <c r="D172" s="43">
        <v>0</v>
      </c>
      <c r="E172" s="10">
        <v>0.31</v>
      </c>
      <c r="F172" s="36">
        <v>17</v>
      </c>
      <c r="G172" s="23">
        <v>11.78</v>
      </c>
    </row>
    <row r="173" spans="1:7" x14ac:dyDescent="0.2">
      <c r="A173" s="11" t="s">
        <v>330</v>
      </c>
      <c r="B173" s="32">
        <v>2.2766999999999999</v>
      </c>
      <c r="C173" s="27">
        <f>B173*90</f>
        <v>204.90299999999999</v>
      </c>
      <c r="D173" s="28">
        <f>C173*70/100</f>
        <v>143.43209999999999</v>
      </c>
      <c r="E173" s="32">
        <f t="shared" ref="E173:F173" si="28">SUM(E171:E172)</f>
        <v>1.35</v>
      </c>
      <c r="F173" s="33">
        <f t="shared" si="28"/>
        <v>64</v>
      </c>
      <c r="G173" s="27">
        <f>SUM(G171:G172)</f>
        <v>41.78</v>
      </c>
    </row>
    <row r="174" spans="1:7" x14ac:dyDescent="0.2">
      <c r="A174" s="11"/>
      <c r="B174" s="26"/>
      <c r="C174" s="27"/>
      <c r="D174" s="28"/>
      <c r="E174" s="26"/>
      <c r="F174" s="27"/>
      <c r="G174" s="27"/>
    </row>
    <row r="175" spans="1:7" x14ac:dyDescent="0.2">
      <c r="A175" s="11" t="s">
        <v>331</v>
      </c>
      <c r="B175" s="32">
        <v>1.5187999999999999</v>
      </c>
      <c r="C175" s="27">
        <f>B175*90</f>
        <v>136.69200000000001</v>
      </c>
      <c r="D175" s="28">
        <f>C175*70/100</f>
        <v>95.684400000000011</v>
      </c>
      <c r="E175" s="32">
        <v>0.69</v>
      </c>
      <c r="F175" s="33">
        <v>61</v>
      </c>
      <c r="G175" s="33">
        <v>42.45</v>
      </c>
    </row>
    <row r="176" spans="1:7" x14ac:dyDescent="0.2">
      <c r="A176" s="11"/>
      <c r="B176" s="26"/>
      <c r="C176" s="27"/>
      <c r="D176" s="28"/>
      <c r="E176" s="26"/>
      <c r="F176" s="27"/>
      <c r="G176" s="27"/>
    </row>
    <row r="177" spans="1:7" x14ac:dyDescent="0.2">
      <c r="A177" s="11" t="s">
        <v>332</v>
      </c>
      <c r="B177" s="32">
        <v>2.3914</v>
      </c>
      <c r="C177" s="27">
        <f>B177*100</f>
        <v>239.14</v>
      </c>
      <c r="D177" s="28">
        <f>C177*70/100</f>
        <v>167.398</v>
      </c>
      <c r="E177" s="32">
        <v>1.0900000000000001</v>
      </c>
      <c r="F177" s="33">
        <v>72</v>
      </c>
      <c r="G177" s="33">
        <v>48.1</v>
      </c>
    </row>
    <row r="178" spans="1:7" x14ac:dyDescent="0.2">
      <c r="A178" s="11"/>
      <c r="B178" s="26"/>
      <c r="C178" s="27"/>
      <c r="D178" s="28"/>
      <c r="E178" s="32"/>
      <c r="F178" s="33"/>
      <c r="G178" s="33"/>
    </row>
    <row r="179" spans="1:7" x14ac:dyDescent="0.2">
      <c r="A179" s="11" t="s">
        <v>333</v>
      </c>
      <c r="B179" s="32">
        <v>14.2098</v>
      </c>
      <c r="C179" s="27">
        <f>B179*90</f>
        <v>1278.8820000000001</v>
      </c>
      <c r="D179" s="28">
        <f>C179*70/100</f>
        <v>895.2174</v>
      </c>
      <c r="E179" s="32">
        <v>12.29</v>
      </c>
      <c r="F179" s="33">
        <v>726</v>
      </c>
      <c r="G179" s="33">
        <v>496.6</v>
      </c>
    </row>
    <row r="180" spans="1:7" x14ac:dyDescent="0.2">
      <c r="A180" s="11"/>
      <c r="B180" s="26"/>
      <c r="C180" s="27"/>
      <c r="D180" s="28"/>
      <c r="E180" s="26"/>
      <c r="F180" s="27"/>
      <c r="G180" s="27"/>
    </row>
    <row r="181" spans="1:7" x14ac:dyDescent="0.2">
      <c r="A181" s="11" t="s">
        <v>334</v>
      </c>
      <c r="B181" s="32">
        <v>0.98240000000000005</v>
      </c>
      <c r="C181" s="27">
        <f>B181*90</f>
        <v>88.416000000000011</v>
      </c>
      <c r="D181" s="28">
        <f>C181*70/100</f>
        <v>61.891200000000005</v>
      </c>
      <c r="E181" s="32">
        <v>0.46</v>
      </c>
      <c r="F181" s="33">
        <v>25</v>
      </c>
      <c r="G181" s="33">
        <v>17.14</v>
      </c>
    </row>
    <row r="182" spans="1:7" x14ac:dyDescent="0.2">
      <c r="A182" s="11"/>
      <c r="B182" s="26"/>
      <c r="C182" s="27"/>
      <c r="D182" s="28"/>
      <c r="E182" s="26"/>
      <c r="F182" s="27"/>
      <c r="G182" s="27"/>
    </row>
    <row r="183" spans="1:7" x14ac:dyDescent="0.2">
      <c r="A183" s="11" t="s">
        <v>335</v>
      </c>
      <c r="B183" s="32">
        <v>1.9126000000000001</v>
      </c>
      <c r="C183" s="27">
        <f>B183*80</f>
        <v>153.00800000000001</v>
      </c>
      <c r="D183" s="28">
        <f>C183*70/100</f>
        <v>107.10560000000001</v>
      </c>
      <c r="E183" s="32">
        <v>1.4</v>
      </c>
      <c r="F183" s="33">
        <v>69</v>
      </c>
      <c r="G183" s="33">
        <v>46.85</v>
      </c>
    </row>
    <row r="184" spans="1:7" x14ac:dyDescent="0.2">
      <c r="A184" s="11"/>
      <c r="B184" s="26"/>
      <c r="C184" s="27"/>
      <c r="D184" s="28"/>
      <c r="E184" s="32"/>
      <c r="F184" s="33"/>
      <c r="G184" s="33"/>
    </row>
    <row r="185" spans="1:7" x14ac:dyDescent="0.2">
      <c r="A185" s="9" t="s">
        <v>336</v>
      </c>
      <c r="B185" s="29">
        <v>11.5709</v>
      </c>
      <c r="C185" s="36">
        <f>B185*90</f>
        <v>1041.3810000000001</v>
      </c>
      <c r="D185" s="43">
        <f>C185*70/100</f>
        <v>728.96670000000017</v>
      </c>
      <c r="E185" s="29">
        <v>7.66</v>
      </c>
      <c r="F185" s="23">
        <v>412</v>
      </c>
      <c r="G185" s="23">
        <v>280.82000000000005</v>
      </c>
    </row>
    <row r="186" spans="1:7" x14ac:dyDescent="0.2">
      <c r="A186" s="9" t="s">
        <v>433</v>
      </c>
      <c r="B186" s="10">
        <v>0</v>
      </c>
      <c r="C186" s="27">
        <f>B186*110</f>
        <v>0</v>
      </c>
      <c r="D186" s="28">
        <f>C186*70/100</f>
        <v>0</v>
      </c>
      <c r="E186" s="10">
        <v>0.19</v>
      </c>
      <c r="F186" s="36">
        <v>16</v>
      </c>
      <c r="G186" s="23">
        <v>10.9</v>
      </c>
    </row>
    <row r="187" spans="1:7" x14ac:dyDescent="0.2">
      <c r="A187" s="11" t="s">
        <v>336</v>
      </c>
      <c r="B187" s="26">
        <f t="shared" ref="B187:G187" si="29">SUM(B185:B186)</f>
        <v>11.5709</v>
      </c>
      <c r="C187" s="27">
        <f t="shared" si="29"/>
        <v>1041.3810000000001</v>
      </c>
      <c r="D187" s="28">
        <f t="shared" si="29"/>
        <v>728.96670000000017</v>
      </c>
      <c r="E187" s="32">
        <f t="shared" si="29"/>
        <v>7.8500000000000005</v>
      </c>
      <c r="F187" s="33">
        <f t="shared" si="29"/>
        <v>428</v>
      </c>
      <c r="G187" s="33">
        <f t="shared" si="29"/>
        <v>291.72000000000003</v>
      </c>
    </row>
    <row r="188" spans="1:7" x14ac:dyDescent="0.2">
      <c r="A188" s="11"/>
      <c r="B188" s="26"/>
      <c r="C188" s="27"/>
      <c r="D188" s="28"/>
      <c r="E188" s="26"/>
      <c r="F188" s="27"/>
      <c r="G188" s="27"/>
    </row>
    <row r="189" spans="1:7" x14ac:dyDescent="0.2">
      <c r="A189" s="9" t="s">
        <v>337</v>
      </c>
      <c r="B189" s="29">
        <v>18.499300000000002</v>
      </c>
      <c r="C189" s="36">
        <f>B189*75</f>
        <v>1387.4475000000002</v>
      </c>
      <c r="D189" s="43">
        <f>C189*70/100</f>
        <v>971.21325000000013</v>
      </c>
      <c r="E189" s="29">
        <v>7.84</v>
      </c>
      <c r="F189" s="23">
        <v>356</v>
      </c>
      <c r="G189" s="23">
        <v>247.39999999999998</v>
      </c>
    </row>
    <row r="190" spans="1:7" x14ac:dyDescent="0.2">
      <c r="A190" s="9" t="s">
        <v>338</v>
      </c>
      <c r="B190" s="10">
        <v>0</v>
      </c>
      <c r="C190" s="36">
        <v>0</v>
      </c>
      <c r="D190" s="43">
        <v>0</v>
      </c>
      <c r="E190" s="29">
        <v>4.1100000000000003</v>
      </c>
      <c r="F190" s="23">
        <v>145.88999999999999</v>
      </c>
      <c r="G190" s="23">
        <v>93.97999999999999</v>
      </c>
    </row>
    <row r="191" spans="1:7" x14ac:dyDescent="0.2">
      <c r="A191" s="11" t="s">
        <v>337</v>
      </c>
      <c r="B191" s="26">
        <f>SUM(B189:B190)</f>
        <v>18.499300000000002</v>
      </c>
      <c r="C191" s="27">
        <f>B191*80</f>
        <v>1479.9440000000002</v>
      </c>
      <c r="D191" s="28">
        <f>C191*70/100</f>
        <v>1035.9608000000001</v>
      </c>
      <c r="E191" s="32">
        <f>SUM(E189:E190)</f>
        <v>11.95</v>
      </c>
      <c r="F191" s="33">
        <f>SUM(F189:F190)</f>
        <v>501.89</v>
      </c>
      <c r="G191" s="33">
        <f>SUM(G189:G190)</f>
        <v>341.38</v>
      </c>
    </row>
    <row r="192" spans="1:7" x14ac:dyDescent="0.2">
      <c r="A192" s="11"/>
      <c r="B192" s="26"/>
      <c r="C192" s="27"/>
      <c r="D192" s="28"/>
      <c r="E192" s="26"/>
      <c r="F192" s="27"/>
      <c r="G192" s="27"/>
    </row>
    <row r="193" spans="1:7" x14ac:dyDescent="0.2">
      <c r="A193" s="11" t="s">
        <v>339</v>
      </c>
      <c r="B193" s="32">
        <v>11.17</v>
      </c>
      <c r="C193" s="27">
        <f>B193*110</f>
        <v>1228.7</v>
      </c>
      <c r="D193" s="28">
        <f>C193*70/100</f>
        <v>860.09</v>
      </c>
      <c r="E193" s="32">
        <v>2.12</v>
      </c>
      <c r="F193" s="33">
        <v>153</v>
      </c>
      <c r="G193" s="33">
        <v>107.28</v>
      </c>
    </row>
    <row r="194" spans="1:7" x14ac:dyDescent="0.2">
      <c r="A194" s="11"/>
      <c r="B194" s="32"/>
      <c r="C194" s="27"/>
      <c r="D194" s="28"/>
      <c r="E194" s="32"/>
      <c r="F194" s="33"/>
      <c r="G194" s="33"/>
    </row>
    <row r="195" spans="1:7" x14ac:dyDescent="0.2">
      <c r="A195" s="11" t="s">
        <v>446</v>
      </c>
      <c r="B195" s="32">
        <v>0</v>
      </c>
      <c r="C195" s="27">
        <v>0</v>
      </c>
      <c r="D195" s="28">
        <v>0</v>
      </c>
      <c r="E195" s="64">
        <v>1.5773999999999999</v>
      </c>
      <c r="F195" s="65">
        <v>103.81</v>
      </c>
      <c r="G195" s="33">
        <v>93</v>
      </c>
    </row>
    <row r="196" spans="1:7" x14ac:dyDescent="0.2">
      <c r="A196" s="11"/>
      <c r="B196" s="26"/>
      <c r="C196" s="27"/>
      <c r="D196" s="28"/>
      <c r="E196" s="32"/>
      <c r="F196" s="33"/>
      <c r="G196" s="33"/>
    </row>
    <row r="197" spans="1:7" x14ac:dyDescent="0.2">
      <c r="A197" s="11" t="s">
        <v>254</v>
      </c>
      <c r="B197" s="26">
        <v>0</v>
      </c>
      <c r="C197" s="27">
        <v>0</v>
      </c>
      <c r="D197" s="28">
        <v>0</v>
      </c>
      <c r="E197" s="30">
        <v>8.86</v>
      </c>
      <c r="F197" s="31">
        <v>847</v>
      </c>
      <c r="G197" s="31">
        <v>554</v>
      </c>
    </row>
    <row r="198" spans="1:7" x14ac:dyDescent="0.2">
      <c r="A198" s="15" t="s">
        <v>372</v>
      </c>
      <c r="B198" s="50">
        <f t="shared" ref="B198:G198" si="30">SUM(B8,B16,B20,B22,B28,B34,B39,B43,B47,B51,B55,B60,B62,B68,B70,B76,B80,B87,B89,B94,B99,B101,B103,B108,B114,B118,B122,B126,B132,B134,B140,B142,B147,B149,B151,B155,B157,B161,B165,B169,B173,B175,B177,B179,B181,B183,B187,B191,B193,B195,B197)</f>
        <v>5411.9582999999984</v>
      </c>
      <c r="C198" s="51">
        <f t="shared" si="30"/>
        <v>572406.01649999991</v>
      </c>
      <c r="D198" s="52">
        <f t="shared" si="30"/>
        <v>400684.21155000001</v>
      </c>
      <c r="E198" s="50">
        <f t="shared" si="30"/>
        <v>5080.4321999999993</v>
      </c>
      <c r="F198" s="51">
        <f t="shared" si="30"/>
        <v>422643.62999999995</v>
      </c>
      <c r="G198" s="51">
        <f t="shared" si="30"/>
        <v>291733.36976999993</v>
      </c>
    </row>
    <row r="199" spans="1:7" x14ac:dyDescent="0.2">
      <c r="A199" s="21"/>
      <c r="B199" s="26"/>
      <c r="C199" s="27"/>
      <c r="D199" s="28"/>
      <c r="E199" s="26"/>
      <c r="F199" s="27"/>
      <c r="G199" s="27"/>
    </row>
    <row r="200" spans="1:7" x14ac:dyDescent="0.2">
      <c r="A200" s="11" t="s">
        <v>116</v>
      </c>
      <c r="B200" s="10">
        <v>0</v>
      </c>
      <c r="C200" s="36">
        <f>B200*180</f>
        <v>0</v>
      </c>
      <c r="D200" s="43">
        <f>C200*80/100</f>
        <v>0</v>
      </c>
      <c r="E200" s="29">
        <v>0.5</v>
      </c>
      <c r="F200" s="23">
        <v>40</v>
      </c>
      <c r="G200" s="23">
        <v>29.16</v>
      </c>
    </row>
    <row r="201" spans="1:7" x14ac:dyDescent="0.2">
      <c r="A201" s="11" t="s">
        <v>117</v>
      </c>
      <c r="B201" s="10">
        <v>0</v>
      </c>
      <c r="C201" s="36">
        <f>B201*180</f>
        <v>0</v>
      </c>
      <c r="D201" s="43">
        <f>C201*60/100</f>
        <v>0</v>
      </c>
      <c r="E201" s="29">
        <v>0</v>
      </c>
      <c r="F201" s="23">
        <v>0</v>
      </c>
      <c r="G201" s="23">
        <v>0</v>
      </c>
    </row>
    <row r="202" spans="1:7" x14ac:dyDescent="0.2">
      <c r="A202" s="11" t="s">
        <v>272</v>
      </c>
      <c r="B202" s="10">
        <v>0</v>
      </c>
      <c r="C202" s="36">
        <f t="shared" ref="C202:C203" si="31">B202*180</f>
        <v>0</v>
      </c>
      <c r="D202" s="43">
        <f t="shared" ref="D202:D253" si="32">C202*80/100</f>
        <v>0</v>
      </c>
      <c r="E202" s="29">
        <v>0.96</v>
      </c>
      <c r="F202" s="23">
        <v>65</v>
      </c>
      <c r="G202" s="23">
        <v>48.379999999999995</v>
      </c>
    </row>
    <row r="203" spans="1:7" x14ac:dyDescent="0.2">
      <c r="A203" s="11" t="s">
        <v>276</v>
      </c>
      <c r="B203" s="10">
        <v>0</v>
      </c>
      <c r="C203" s="36">
        <f t="shared" si="31"/>
        <v>0</v>
      </c>
      <c r="D203" s="43">
        <f t="shared" si="32"/>
        <v>0</v>
      </c>
      <c r="E203" s="29">
        <v>0.25</v>
      </c>
      <c r="F203" s="23">
        <v>22</v>
      </c>
      <c r="G203" s="23">
        <v>5.93</v>
      </c>
    </row>
    <row r="204" spans="1:7" x14ac:dyDescent="0.2">
      <c r="A204" s="11" t="s">
        <v>120</v>
      </c>
      <c r="B204" s="10">
        <v>0</v>
      </c>
      <c r="C204" s="36">
        <f>B204*180</f>
        <v>0</v>
      </c>
      <c r="D204" s="43">
        <f t="shared" si="32"/>
        <v>0</v>
      </c>
      <c r="E204" s="29">
        <v>6.03</v>
      </c>
      <c r="F204" s="23">
        <v>465</v>
      </c>
      <c r="G204" s="23">
        <v>322.66999999999996</v>
      </c>
    </row>
    <row r="205" spans="1:7" x14ac:dyDescent="0.2">
      <c r="A205" s="11" t="s">
        <v>121</v>
      </c>
      <c r="B205" s="10">
        <v>0</v>
      </c>
      <c r="C205" s="36">
        <f>B205*180</f>
        <v>0</v>
      </c>
      <c r="D205" s="43">
        <f>C205*60/100</f>
        <v>0</v>
      </c>
      <c r="E205" s="29">
        <v>0.05</v>
      </c>
      <c r="F205" s="23">
        <v>2</v>
      </c>
      <c r="G205" s="23">
        <v>0</v>
      </c>
    </row>
    <row r="206" spans="1:7" x14ac:dyDescent="0.2">
      <c r="A206" s="11" t="s">
        <v>122</v>
      </c>
      <c r="B206" s="10">
        <v>0</v>
      </c>
      <c r="C206" s="36">
        <f>B206*180</f>
        <v>0</v>
      </c>
      <c r="D206" s="43">
        <f t="shared" si="32"/>
        <v>0</v>
      </c>
      <c r="E206" s="29">
        <v>1.61</v>
      </c>
      <c r="F206" s="38">
        <v>111</v>
      </c>
      <c r="G206" s="23">
        <v>81</v>
      </c>
    </row>
    <row r="207" spans="1:7" x14ac:dyDescent="0.2">
      <c r="A207" s="11" t="s">
        <v>277</v>
      </c>
      <c r="B207" s="10">
        <v>0</v>
      </c>
      <c r="C207" s="36">
        <f t="shared" ref="C207" si="33">B207*180</f>
        <v>0</v>
      </c>
      <c r="D207" s="43">
        <f t="shared" si="32"/>
        <v>0</v>
      </c>
      <c r="E207" s="29">
        <v>0</v>
      </c>
      <c r="F207" s="23">
        <v>0</v>
      </c>
      <c r="G207" s="23">
        <v>0</v>
      </c>
    </row>
    <row r="208" spans="1:7" x14ac:dyDescent="0.2">
      <c r="A208" s="11" t="s">
        <v>408</v>
      </c>
      <c r="B208" s="10">
        <v>0</v>
      </c>
      <c r="C208" s="36">
        <v>0</v>
      </c>
      <c r="D208" s="43">
        <v>0</v>
      </c>
      <c r="E208" s="29">
        <v>0</v>
      </c>
      <c r="F208" s="23">
        <v>0</v>
      </c>
      <c r="G208" s="23">
        <v>0</v>
      </c>
    </row>
    <row r="209" spans="1:7" x14ac:dyDescent="0.2">
      <c r="A209" s="11" t="s">
        <v>124</v>
      </c>
      <c r="B209" s="10">
        <v>0</v>
      </c>
      <c r="C209" s="36">
        <f>B209*180</f>
        <v>0</v>
      </c>
      <c r="D209" s="43">
        <f t="shared" si="32"/>
        <v>0</v>
      </c>
      <c r="E209" s="29">
        <v>0.42</v>
      </c>
      <c r="F209" s="23">
        <v>20</v>
      </c>
      <c r="G209" s="23">
        <v>12.45</v>
      </c>
    </row>
    <row r="210" spans="1:7" x14ac:dyDescent="0.2">
      <c r="A210" s="11" t="s">
        <v>125</v>
      </c>
      <c r="B210" s="10">
        <v>0</v>
      </c>
      <c r="C210" s="36">
        <f>B210*180</f>
        <v>0</v>
      </c>
      <c r="D210" s="43">
        <f t="shared" si="32"/>
        <v>0</v>
      </c>
      <c r="E210" s="29">
        <v>2.79</v>
      </c>
      <c r="F210" s="23">
        <v>160</v>
      </c>
      <c r="G210" s="23">
        <v>114.24999999999999</v>
      </c>
    </row>
    <row r="211" spans="1:7" x14ac:dyDescent="0.2">
      <c r="A211" s="11" t="s">
        <v>259</v>
      </c>
      <c r="B211" s="10">
        <v>0</v>
      </c>
      <c r="C211" s="36">
        <f t="shared" ref="C211:C228" si="34">B211*180</f>
        <v>0</v>
      </c>
      <c r="D211" s="43">
        <f t="shared" si="32"/>
        <v>0</v>
      </c>
      <c r="E211" s="29">
        <v>1.1000000000000001</v>
      </c>
      <c r="F211" s="23">
        <v>135</v>
      </c>
      <c r="G211" s="23">
        <v>97.97</v>
      </c>
    </row>
    <row r="212" spans="1:7" x14ac:dyDescent="0.2">
      <c r="A212" s="11" t="s">
        <v>260</v>
      </c>
      <c r="B212" s="10">
        <v>0</v>
      </c>
      <c r="C212" s="36">
        <f>B212*180</f>
        <v>0</v>
      </c>
      <c r="D212" s="43">
        <f>C212*60/100</f>
        <v>0</v>
      </c>
      <c r="E212" s="29">
        <v>0.62</v>
      </c>
      <c r="F212" s="23">
        <v>26</v>
      </c>
      <c r="G212" s="23">
        <v>15.25</v>
      </c>
    </row>
    <row r="213" spans="1:7" x14ac:dyDescent="0.2">
      <c r="A213" s="11" t="s">
        <v>287</v>
      </c>
      <c r="B213" s="10">
        <v>0</v>
      </c>
      <c r="C213" s="36">
        <f t="shared" si="34"/>
        <v>0</v>
      </c>
      <c r="D213" s="43">
        <f t="shared" si="32"/>
        <v>0</v>
      </c>
      <c r="E213" s="29">
        <v>2.94</v>
      </c>
      <c r="F213" s="23">
        <v>168</v>
      </c>
      <c r="G213" s="23">
        <v>125.05000000000001</v>
      </c>
    </row>
    <row r="214" spans="1:7" x14ac:dyDescent="0.2">
      <c r="A214" s="11" t="s">
        <v>288</v>
      </c>
      <c r="B214" s="10">
        <v>0</v>
      </c>
      <c r="C214" s="36">
        <f t="shared" si="34"/>
        <v>0</v>
      </c>
      <c r="D214" s="43">
        <f>C214*60/100</f>
        <v>0</v>
      </c>
      <c r="E214" s="29">
        <v>0.14000000000000001</v>
      </c>
      <c r="F214" s="23">
        <v>8</v>
      </c>
      <c r="G214" s="23">
        <v>1.9</v>
      </c>
    </row>
    <row r="215" spans="1:7" x14ac:dyDescent="0.2">
      <c r="A215" s="11" t="s">
        <v>130</v>
      </c>
      <c r="B215" s="29">
        <v>0.50990000000000002</v>
      </c>
      <c r="C215" s="36">
        <f t="shared" si="34"/>
        <v>91.782000000000011</v>
      </c>
      <c r="D215" s="43">
        <f t="shared" si="32"/>
        <v>73.425600000000017</v>
      </c>
      <c r="E215" s="29">
        <v>0.23</v>
      </c>
      <c r="F215" s="23">
        <v>26</v>
      </c>
      <c r="G215" s="23">
        <v>18</v>
      </c>
    </row>
    <row r="216" spans="1:7" x14ac:dyDescent="0.2">
      <c r="A216" s="11" t="s">
        <v>131</v>
      </c>
      <c r="B216" s="10">
        <v>0</v>
      </c>
      <c r="C216" s="36">
        <f t="shared" si="34"/>
        <v>0</v>
      </c>
      <c r="D216" s="43">
        <f t="shared" si="32"/>
        <v>0</v>
      </c>
      <c r="E216" s="29">
        <v>0.74</v>
      </c>
      <c r="F216" s="23">
        <v>30</v>
      </c>
      <c r="G216" s="23">
        <v>21.340000000000003</v>
      </c>
    </row>
    <row r="217" spans="1:7" x14ac:dyDescent="0.2">
      <c r="A217" s="11" t="s">
        <v>132</v>
      </c>
      <c r="B217" s="10">
        <v>0</v>
      </c>
      <c r="C217" s="36">
        <f>B217*180</f>
        <v>0</v>
      </c>
      <c r="D217" s="43">
        <f>C217*60/100</f>
        <v>0</v>
      </c>
      <c r="E217" s="29">
        <v>0</v>
      </c>
      <c r="F217" s="23">
        <v>0</v>
      </c>
      <c r="G217" s="23">
        <v>0</v>
      </c>
    </row>
    <row r="218" spans="1:7" x14ac:dyDescent="0.2">
      <c r="A218" s="11" t="s">
        <v>133</v>
      </c>
      <c r="B218" s="10">
        <v>0</v>
      </c>
      <c r="C218" s="36">
        <f t="shared" si="34"/>
        <v>0</v>
      </c>
      <c r="D218" s="43">
        <f t="shared" si="32"/>
        <v>0</v>
      </c>
      <c r="E218" s="29">
        <v>1.67</v>
      </c>
      <c r="F218" s="23">
        <v>311</v>
      </c>
      <c r="G218" s="23">
        <v>229.4</v>
      </c>
    </row>
    <row r="219" spans="1:7" x14ac:dyDescent="0.2">
      <c r="A219" s="11" t="s">
        <v>134</v>
      </c>
      <c r="B219" s="10">
        <v>0</v>
      </c>
      <c r="C219" s="36">
        <f>B219*180</f>
        <v>0</v>
      </c>
      <c r="D219" s="43">
        <f>C219*60/100</f>
        <v>0</v>
      </c>
      <c r="E219" s="29">
        <v>0</v>
      </c>
      <c r="F219" s="23">
        <v>0</v>
      </c>
      <c r="G219" s="23">
        <v>0</v>
      </c>
    </row>
    <row r="220" spans="1:7" x14ac:dyDescent="0.2">
      <c r="A220" s="11" t="s">
        <v>278</v>
      </c>
      <c r="B220" s="10">
        <v>0</v>
      </c>
      <c r="C220" s="36">
        <f t="shared" si="34"/>
        <v>0</v>
      </c>
      <c r="D220" s="43">
        <f t="shared" si="32"/>
        <v>0</v>
      </c>
      <c r="E220" s="29">
        <v>0.5</v>
      </c>
      <c r="F220" s="23">
        <v>104</v>
      </c>
      <c r="G220" s="23">
        <v>81.06</v>
      </c>
    </row>
    <row r="221" spans="1:7" x14ac:dyDescent="0.2">
      <c r="A221" s="11" t="s">
        <v>136</v>
      </c>
      <c r="B221" s="10">
        <v>0</v>
      </c>
      <c r="C221" s="36">
        <f t="shared" si="34"/>
        <v>0</v>
      </c>
      <c r="D221" s="43">
        <f t="shared" si="32"/>
        <v>0</v>
      </c>
      <c r="E221" s="29">
        <v>0.86</v>
      </c>
      <c r="F221" s="23">
        <v>116</v>
      </c>
      <c r="G221" s="23">
        <v>83.509999999999991</v>
      </c>
    </row>
    <row r="222" spans="1:7" x14ac:dyDescent="0.2">
      <c r="A222" s="11" t="s">
        <v>279</v>
      </c>
      <c r="B222" s="10">
        <v>0</v>
      </c>
      <c r="C222" s="36">
        <f t="shared" si="34"/>
        <v>0</v>
      </c>
      <c r="D222" s="43">
        <f t="shared" si="32"/>
        <v>0</v>
      </c>
      <c r="E222" s="29">
        <v>0.38</v>
      </c>
      <c r="F222" s="23">
        <v>48</v>
      </c>
      <c r="G222" s="23">
        <v>31.53</v>
      </c>
    </row>
    <row r="223" spans="1:7" s="20" customFormat="1" x14ac:dyDescent="0.2">
      <c r="A223" s="11" t="s">
        <v>138</v>
      </c>
      <c r="B223" s="10">
        <v>0</v>
      </c>
      <c r="C223" s="36">
        <f t="shared" si="34"/>
        <v>0</v>
      </c>
      <c r="D223" s="43">
        <f t="shared" si="32"/>
        <v>0</v>
      </c>
      <c r="E223" s="37">
        <v>0</v>
      </c>
      <c r="F223" s="37">
        <v>14</v>
      </c>
      <c r="G223" s="38">
        <v>10.85</v>
      </c>
    </row>
    <row r="224" spans="1:7" x14ac:dyDescent="0.2">
      <c r="A224" s="11" t="s">
        <v>139</v>
      </c>
      <c r="B224" s="29">
        <v>2.1175000000000002</v>
      </c>
      <c r="C224" s="36">
        <f t="shared" si="34"/>
        <v>381.15000000000003</v>
      </c>
      <c r="D224" s="43">
        <f t="shared" si="32"/>
        <v>304.92</v>
      </c>
      <c r="E224" s="29">
        <v>0.15</v>
      </c>
      <c r="F224" s="23">
        <v>8</v>
      </c>
      <c r="G224" s="23">
        <v>5.6</v>
      </c>
    </row>
    <row r="225" spans="1:7" x14ac:dyDescent="0.2">
      <c r="A225" s="11" t="s">
        <v>140</v>
      </c>
      <c r="B225" s="10">
        <v>0</v>
      </c>
      <c r="C225" s="36">
        <f t="shared" si="34"/>
        <v>0</v>
      </c>
      <c r="D225" s="43">
        <f t="shared" si="32"/>
        <v>0</v>
      </c>
      <c r="E225" s="29">
        <v>1.8</v>
      </c>
      <c r="F225" s="23">
        <v>153</v>
      </c>
      <c r="G225" s="23">
        <v>112.44</v>
      </c>
    </row>
    <row r="226" spans="1:7" x14ac:dyDescent="0.2">
      <c r="A226" s="11" t="s">
        <v>141</v>
      </c>
      <c r="B226" s="10">
        <v>0</v>
      </c>
      <c r="C226" s="36">
        <f t="shared" si="34"/>
        <v>0</v>
      </c>
      <c r="D226" s="43">
        <f>C226*60/100</f>
        <v>0</v>
      </c>
      <c r="E226" s="29">
        <v>0.44</v>
      </c>
      <c r="F226" s="23">
        <v>24</v>
      </c>
      <c r="G226" s="23">
        <v>10.84</v>
      </c>
    </row>
    <row r="227" spans="1:7" x14ac:dyDescent="0.2">
      <c r="A227" s="11" t="s">
        <v>142</v>
      </c>
      <c r="B227" s="10">
        <v>0</v>
      </c>
      <c r="C227" s="36">
        <f t="shared" si="34"/>
        <v>0</v>
      </c>
      <c r="D227" s="43">
        <f t="shared" si="32"/>
        <v>0</v>
      </c>
      <c r="E227" s="29">
        <v>0</v>
      </c>
      <c r="F227" s="23">
        <v>0</v>
      </c>
      <c r="G227" s="23">
        <v>0</v>
      </c>
    </row>
    <row r="228" spans="1:7" x14ac:dyDescent="0.2">
      <c r="A228" s="11" t="s">
        <v>340</v>
      </c>
      <c r="B228" s="10">
        <v>0</v>
      </c>
      <c r="C228" s="36">
        <f t="shared" si="34"/>
        <v>0</v>
      </c>
      <c r="D228" s="43">
        <f t="shared" si="32"/>
        <v>0</v>
      </c>
      <c r="E228" s="29">
        <v>5.4600000000000003E-2</v>
      </c>
      <c r="F228" s="23">
        <v>1.5</v>
      </c>
      <c r="G228" s="23">
        <v>1.2</v>
      </c>
    </row>
    <row r="229" spans="1:7" x14ac:dyDescent="0.2">
      <c r="A229" s="11" t="s">
        <v>341</v>
      </c>
      <c r="B229" s="10">
        <v>0</v>
      </c>
      <c r="C229" s="36">
        <f t="shared" ref="C229:C238" si="35">B229*180</f>
        <v>0</v>
      </c>
      <c r="D229" s="43">
        <f t="shared" si="32"/>
        <v>0</v>
      </c>
      <c r="E229" s="29">
        <v>0.15</v>
      </c>
      <c r="F229" s="23">
        <v>11</v>
      </c>
      <c r="G229" s="23">
        <v>8</v>
      </c>
    </row>
    <row r="230" spans="1:7" x14ac:dyDescent="0.2">
      <c r="A230" s="11" t="s">
        <v>342</v>
      </c>
      <c r="B230" s="10">
        <v>0</v>
      </c>
      <c r="C230" s="36">
        <f t="shared" si="35"/>
        <v>0</v>
      </c>
      <c r="D230" s="43">
        <f>C230*60/100</f>
        <v>0</v>
      </c>
      <c r="E230" s="29">
        <v>0</v>
      </c>
      <c r="F230" s="23">
        <v>0</v>
      </c>
      <c r="G230" s="23">
        <v>0</v>
      </c>
    </row>
    <row r="231" spans="1:7" x14ac:dyDescent="0.2">
      <c r="A231" s="11" t="s">
        <v>146</v>
      </c>
      <c r="B231" s="29">
        <v>5.4511000000000003</v>
      </c>
      <c r="C231" s="36">
        <f t="shared" si="35"/>
        <v>981.19800000000009</v>
      </c>
      <c r="D231" s="43">
        <f t="shared" si="32"/>
        <v>784.9584000000001</v>
      </c>
      <c r="E231" s="29">
        <v>0</v>
      </c>
      <c r="F231" s="23">
        <v>0</v>
      </c>
      <c r="G231" s="23">
        <v>0</v>
      </c>
    </row>
    <row r="232" spans="1:7" x14ac:dyDescent="0.2">
      <c r="A232" s="11" t="s">
        <v>147</v>
      </c>
      <c r="B232" s="10">
        <v>0</v>
      </c>
      <c r="C232" s="36">
        <f t="shared" si="35"/>
        <v>0</v>
      </c>
      <c r="D232" s="43">
        <f>C232*80/100</f>
        <v>0</v>
      </c>
      <c r="E232" s="29">
        <v>2.3199999999999998</v>
      </c>
      <c r="F232" s="23">
        <v>102</v>
      </c>
      <c r="G232" s="23">
        <v>74.12</v>
      </c>
    </row>
    <row r="233" spans="1:7" x14ac:dyDescent="0.2">
      <c r="A233" s="11" t="s">
        <v>390</v>
      </c>
      <c r="B233" s="29">
        <v>3.6292</v>
      </c>
      <c r="C233" s="36">
        <f t="shared" si="35"/>
        <v>653.25599999999997</v>
      </c>
      <c r="D233" s="43">
        <f t="shared" si="32"/>
        <v>522.60479999999995</v>
      </c>
      <c r="E233" s="29">
        <v>2.27</v>
      </c>
      <c r="F233" s="23">
        <v>1404</v>
      </c>
      <c r="G233" s="23">
        <v>1024.6400000000001</v>
      </c>
    </row>
    <row r="234" spans="1:7" x14ac:dyDescent="0.2">
      <c r="A234" s="11" t="s">
        <v>280</v>
      </c>
      <c r="B234" s="10">
        <v>0</v>
      </c>
      <c r="C234" s="36">
        <f t="shared" si="35"/>
        <v>0</v>
      </c>
      <c r="D234" s="43">
        <f t="shared" si="32"/>
        <v>0</v>
      </c>
      <c r="E234" s="29">
        <v>2.04</v>
      </c>
      <c r="F234" s="23">
        <v>236</v>
      </c>
      <c r="G234" s="23">
        <v>187.79000000000002</v>
      </c>
    </row>
    <row r="235" spans="1:7" x14ac:dyDescent="0.2">
      <c r="A235" s="11" t="s">
        <v>263</v>
      </c>
      <c r="B235" s="10">
        <v>0</v>
      </c>
      <c r="C235" s="36">
        <f t="shared" si="35"/>
        <v>0</v>
      </c>
      <c r="D235" s="43">
        <f t="shared" si="32"/>
        <v>0</v>
      </c>
      <c r="E235" s="29">
        <v>0.26</v>
      </c>
      <c r="F235" s="23">
        <v>5</v>
      </c>
      <c r="G235" s="23">
        <v>3.7800000000000002</v>
      </c>
    </row>
    <row r="236" spans="1:7" x14ac:dyDescent="0.2">
      <c r="A236" s="11" t="s">
        <v>151</v>
      </c>
      <c r="B236" s="10">
        <v>0</v>
      </c>
      <c r="C236" s="36">
        <f t="shared" si="35"/>
        <v>0</v>
      </c>
      <c r="D236" s="43">
        <f t="shared" si="32"/>
        <v>0</v>
      </c>
      <c r="E236" s="29">
        <v>2.0299999999999998</v>
      </c>
      <c r="F236" s="23">
        <v>149</v>
      </c>
      <c r="G236" s="23">
        <v>109.24</v>
      </c>
    </row>
    <row r="237" spans="1:7" x14ac:dyDescent="0.2">
      <c r="A237" s="11" t="s">
        <v>407</v>
      </c>
      <c r="B237" s="10">
        <v>0</v>
      </c>
      <c r="C237" s="36">
        <v>0</v>
      </c>
      <c r="D237" s="43">
        <v>0</v>
      </c>
      <c r="E237" s="29">
        <v>0.89</v>
      </c>
      <c r="F237" s="23">
        <v>63</v>
      </c>
      <c r="G237" s="23">
        <v>30.3</v>
      </c>
    </row>
    <row r="238" spans="1:7" x14ac:dyDescent="0.2">
      <c r="A238" s="11" t="s">
        <v>392</v>
      </c>
      <c r="B238" s="29">
        <v>12.5261</v>
      </c>
      <c r="C238" s="36">
        <f t="shared" si="35"/>
        <v>2254.6979999999999</v>
      </c>
      <c r="D238" s="43">
        <f t="shared" si="32"/>
        <v>1803.7583999999999</v>
      </c>
      <c r="E238" s="29">
        <v>3.51</v>
      </c>
      <c r="F238" s="23">
        <v>267</v>
      </c>
      <c r="G238" s="23">
        <v>179.24</v>
      </c>
    </row>
    <row r="239" spans="1:7" x14ac:dyDescent="0.2">
      <c r="A239" s="11" t="s">
        <v>152</v>
      </c>
      <c r="B239" s="10">
        <v>0</v>
      </c>
      <c r="C239" s="36">
        <f t="shared" ref="C239:C243" si="36">B239*180</f>
        <v>0</v>
      </c>
      <c r="D239" s="43">
        <f t="shared" si="32"/>
        <v>0</v>
      </c>
      <c r="E239" s="29">
        <v>0.42</v>
      </c>
      <c r="F239" s="23">
        <v>25</v>
      </c>
      <c r="G239" s="23">
        <v>19.079999999999998</v>
      </c>
    </row>
    <row r="240" spans="1:7" x14ac:dyDescent="0.2">
      <c r="A240" s="11" t="s">
        <v>153</v>
      </c>
      <c r="B240" s="10">
        <v>0</v>
      </c>
      <c r="C240" s="36">
        <f t="shared" si="36"/>
        <v>0</v>
      </c>
      <c r="D240" s="43">
        <f t="shared" si="32"/>
        <v>0</v>
      </c>
      <c r="E240" s="29">
        <v>0.49</v>
      </c>
      <c r="F240" s="23">
        <v>27</v>
      </c>
      <c r="G240" s="23">
        <v>18.3</v>
      </c>
    </row>
    <row r="241" spans="1:7" x14ac:dyDescent="0.2">
      <c r="A241" s="11" t="s">
        <v>154</v>
      </c>
      <c r="B241" s="10">
        <v>0</v>
      </c>
      <c r="C241" s="36">
        <f t="shared" si="36"/>
        <v>0</v>
      </c>
      <c r="D241" s="43">
        <f t="shared" si="32"/>
        <v>0</v>
      </c>
      <c r="E241" s="29">
        <v>0.25</v>
      </c>
      <c r="F241" s="23">
        <v>12</v>
      </c>
      <c r="G241" s="23">
        <v>8.09</v>
      </c>
    </row>
    <row r="242" spans="1:7" x14ac:dyDescent="0.2">
      <c r="A242" s="11" t="s">
        <v>155</v>
      </c>
      <c r="B242" s="10">
        <v>0</v>
      </c>
      <c r="C242" s="36">
        <f t="shared" si="36"/>
        <v>0</v>
      </c>
      <c r="D242" s="43">
        <f t="shared" si="32"/>
        <v>0</v>
      </c>
      <c r="E242" s="29">
        <v>0</v>
      </c>
      <c r="F242" s="23">
        <v>0</v>
      </c>
      <c r="G242" s="23">
        <v>0</v>
      </c>
    </row>
    <row r="243" spans="1:7" x14ac:dyDescent="0.2">
      <c r="A243" s="11" t="s">
        <v>156</v>
      </c>
      <c r="B243" s="10">
        <v>0</v>
      </c>
      <c r="C243" s="36">
        <f t="shared" si="36"/>
        <v>0</v>
      </c>
      <c r="D243" s="43">
        <f t="shared" si="32"/>
        <v>0</v>
      </c>
      <c r="E243" s="29">
        <v>0</v>
      </c>
      <c r="F243" s="23">
        <v>0</v>
      </c>
      <c r="G243" s="23">
        <v>0</v>
      </c>
    </row>
    <row r="244" spans="1:7" x14ac:dyDescent="0.2">
      <c r="A244" s="11" t="s">
        <v>157</v>
      </c>
      <c r="B244" s="10">
        <v>0</v>
      </c>
      <c r="C244" s="36">
        <f t="shared" ref="C244:C253" si="37">B244*180</f>
        <v>0</v>
      </c>
      <c r="D244" s="43">
        <f t="shared" si="32"/>
        <v>0</v>
      </c>
      <c r="E244" s="29">
        <v>0.42</v>
      </c>
      <c r="F244" s="23">
        <v>20</v>
      </c>
      <c r="G244" s="23">
        <v>15.03</v>
      </c>
    </row>
    <row r="245" spans="1:7" x14ac:dyDescent="0.2">
      <c r="A245" s="11" t="s">
        <v>378</v>
      </c>
      <c r="B245" s="10">
        <v>0</v>
      </c>
      <c r="C245" s="36">
        <f t="shared" si="37"/>
        <v>0</v>
      </c>
      <c r="D245" s="43">
        <f t="shared" si="32"/>
        <v>0</v>
      </c>
      <c r="E245" s="29">
        <v>4.8600000000000003</v>
      </c>
      <c r="F245" s="23">
        <v>671</v>
      </c>
      <c r="G245" s="23">
        <v>487</v>
      </c>
    </row>
    <row r="246" spans="1:7" x14ac:dyDescent="0.2">
      <c r="A246" s="11" t="s">
        <v>379</v>
      </c>
      <c r="B246" s="10">
        <v>0</v>
      </c>
      <c r="C246" s="36">
        <f t="shared" si="37"/>
        <v>0</v>
      </c>
      <c r="D246" s="43">
        <f t="shared" si="32"/>
        <v>0</v>
      </c>
      <c r="E246" s="29">
        <v>0.24</v>
      </c>
      <c r="F246" s="23">
        <v>21</v>
      </c>
      <c r="G246" s="23">
        <v>10</v>
      </c>
    </row>
    <row r="247" spans="1:7" x14ac:dyDescent="0.2">
      <c r="A247" s="11" t="s">
        <v>380</v>
      </c>
      <c r="B247" s="10">
        <v>0</v>
      </c>
      <c r="C247" s="36">
        <f t="shared" si="37"/>
        <v>0</v>
      </c>
      <c r="D247" s="43">
        <f t="shared" si="32"/>
        <v>0</v>
      </c>
      <c r="E247" s="29">
        <v>0.73</v>
      </c>
      <c r="F247" s="23">
        <v>106</v>
      </c>
      <c r="G247" s="23">
        <v>73.72</v>
      </c>
    </row>
    <row r="248" spans="1:7" x14ac:dyDescent="0.2">
      <c r="A248" s="11" t="s">
        <v>161</v>
      </c>
      <c r="B248" s="10">
        <v>0</v>
      </c>
      <c r="C248" s="36">
        <f t="shared" si="37"/>
        <v>0</v>
      </c>
      <c r="D248" s="43">
        <f t="shared" si="32"/>
        <v>0</v>
      </c>
      <c r="E248" s="29">
        <v>0</v>
      </c>
      <c r="F248" s="23">
        <v>0</v>
      </c>
      <c r="G248" s="23">
        <v>0</v>
      </c>
    </row>
    <row r="249" spans="1:7" x14ac:dyDescent="0.2">
      <c r="A249" s="11" t="s">
        <v>376</v>
      </c>
      <c r="B249" s="10">
        <v>0</v>
      </c>
      <c r="C249" s="36">
        <f t="shared" si="37"/>
        <v>0</v>
      </c>
      <c r="D249" s="43">
        <f t="shared" si="32"/>
        <v>0</v>
      </c>
      <c r="E249" s="29">
        <v>8.7100000000000009</v>
      </c>
      <c r="F249" s="23">
        <v>1770</v>
      </c>
      <c r="G249" s="23">
        <v>1267.8300000000002</v>
      </c>
    </row>
    <row r="250" spans="1:7" x14ac:dyDescent="0.2">
      <c r="A250" s="11" t="s">
        <v>377</v>
      </c>
      <c r="B250" s="10">
        <v>0</v>
      </c>
      <c r="C250" s="36">
        <f t="shared" si="37"/>
        <v>0</v>
      </c>
      <c r="D250" s="43">
        <f>C250*60/100</f>
        <v>0</v>
      </c>
      <c r="E250" s="29">
        <v>1.98</v>
      </c>
      <c r="F250" s="23">
        <v>87</v>
      </c>
      <c r="G250" s="23">
        <v>29.14</v>
      </c>
    </row>
    <row r="251" spans="1:7" x14ac:dyDescent="0.2">
      <c r="A251" s="11" t="s">
        <v>267</v>
      </c>
      <c r="B251" s="10">
        <v>0</v>
      </c>
      <c r="C251" s="36">
        <f t="shared" si="37"/>
        <v>0</v>
      </c>
      <c r="D251" s="43">
        <f t="shared" si="32"/>
        <v>0</v>
      </c>
      <c r="E251" s="29">
        <v>3.24</v>
      </c>
      <c r="F251" s="23">
        <v>266</v>
      </c>
      <c r="G251" s="23">
        <v>193.17000000000002</v>
      </c>
    </row>
    <row r="252" spans="1:7" x14ac:dyDescent="0.2">
      <c r="A252" s="11" t="s">
        <v>165</v>
      </c>
      <c r="B252" s="10">
        <v>0</v>
      </c>
      <c r="C252" s="36">
        <f t="shared" si="37"/>
        <v>0</v>
      </c>
      <c r="D252" s="43">
        <f t="shared" si="32"/>
        <v>0</v>
      </c>
      <c r="E252" s="37">
        <v>2.34</v>
      </c>
      <c r="F252" s="38">
        <v>204</v>
      </c>
      <c r="G252" s="23">
        <v>145.01</v>
      </c>
    </row>
    <row r="253" spans="1:7" x14ac:dyDescent="0.2">
      <c r="A253" s="11" t="s">
        <v>281</v>
      </c>
      <c r="B253" s="10">
        <v>0</v>
      </c>
      <c r="C253" s="36">
        <f t="shared" si="37"/>
        <v>0</v>
      </c>
      <c r="D253" s="43">
        <f t="shared" si="32"/>
        <v>0</v>
      </c>
      <c r="E253" s="37">
        <v>0.31</v>
      </c>
      <c r="F253" s="38">
        <v>33</v>
      </c>
      <c r="G253" s="23">
        <v>11.99</v>
      </c>
    </row>
    <row r="254" spans="1:7" x14ac:dyDescent="0.2">
      <c r="A254" s="16" t="s">
        <v>373</v>
      </c>
      <c r="B254" s="50">
        <f t="shared" ref="B254:G254" si="38">SUM(B200:B253)</f>
        <v>24.233799999999999</v>
      </c>
      <c r="C254" s="51">
        <f t="shared" si="38"/>
        <v>4362.0839999999998</v>
      </c>
      <c r="D254" s="52">
        <f t="shared" si="38"/>
        <v>3489.6671999999999</v>
      </c>
      <c r="E254" s="50">
        <f t="shared" si="38"/>
        <v>61.694599999999994</v>
      </c>
      <c r="F254" s="51">
        <f t="shared" si="38"/>
        <v>7536.5</v>
      </c>
      <c r="G254" s="51">
        <f t="shared" si="38"/>
        <v>5355.2500000000009</v>
      </c>
    </row>
    <row r="255" spans="1:7" x14ac:dyDescent="0.2">
      <c r="A255" s="11" t="s">
        <v>343</v>
      </c>
      <c r="B255" s="29">
        <v>3.0554000000000001</v>
      </c>
      <c r="C255" s="36">
        <f>B255*195</f>
        <v>595.803</v>
      </c>
      <c r="D255" s="43">
        <f t="shared" ref="D255:D298" si="39">C255*80/100</f>
        <v>476.64239999999995</v>
      </c>
      <c r="E255" s="37">
        <v>6.32</v>
      </c>
      <c r="F255" s="23">
        <v>497</v>
      </c>
      <c r="G255" s="23">
        <v>462.42</v>
      </c>
    </row>
    <row r="256" spans="1:7" x14ac:dyDescent="0.2">
      <c r="A256" s="11" t="s">
        <v>344</v>
      </c>
      <c r="B256" s="10">
        <v>0</v>
      </c>
      <c r="C256" s="36">
        <f t="shared" ref="C256:C275" si="40">B256*195</f>
        <v>0</v>
      </c>
      <c r="D256" s="43">
        <f t="shared" si="39"/>
        <v>0</v>
      </c>
      <c r="E256" s="37">
        <v>2.09</v>
      </c>
      <c r="F256" s="23">
        <v>99</v>
      </c>
      <c r="G256" s="23">
        <v>64.599999999999994</v>
      </c>
    </row>
    <row r="257" spans="1:7" x14ac:dyDescent="0.2">
      <c r="A257" s="11" t="s">
        <v>345</v>
      </c>
      <c r="B257" s="29">
        <v>14.486000000000001</v>
      </c>
      <c r="C257" s="36">
        <f>B257*195</f>
        <v>2824.77</v>
      </c>
      <c r="D257" s="43">
        <f t="shared" ref="D257" si="41">C257*80/100</f>
        <v>2259.8160000000003</v>
      </c>
      <c r="E257" s="37">
        <v>2.2999999999999998</v>
      </c>
      <c r="F257" s="23">
        <v>215</v>
      </c>
      <c r="G257" s="23">
        <v>147.88</v>
      </c>
    </row>
    <row r="258" spans="1:7" x14ac:dyDescent="0.2">
      <c r="A258" s="11" t="s">
        <v>389</v>
      </c>
      <c r="B258" s="10">
        <v>0</v>
      </c>
      <c r="C258" s="36">
        <f t="shared" si="40"/>
        <v>0</v>
      </c>
      <c r="D258" s="43">
        <f t="shared" si="39"/>
        <v>0</v>
      </c>
      <c r="E258" s="37">
        <v>0.52</v>
      </c>
      <c r="F258" s="23">
        <v>79</v>
      </c>
      <c r="G258" s="23">
        <v>55.230000000000004</v>
      </c>
    </row>
    <row r="259" spans="1:7" x14ac:dyDescent="0.2">
      <c r="A259" s="11" t="s">
        <v>404</v>
      </c>
      <c r="B259" s="10">
        <v>0</v>
      </c>
      <c r="C259" s="36">
        <f t="shared" si="40"/>
        <v>0</v>
      </c>
      <c r="D259" s="43">
        <v>0</v>
      </c>
      <c r="E259" s="37">
        <v>0</v>
      </c>
      <c r="F259" s="23">
        <v>0</v>
      </c>
      <c r="G259" s="23">
        <v>0</v>
      </c>
    </row>
    <row r="260" spans="1:7" x14ac:dyDescent="0.2">
      <c r="A260" s="11" t="s">
        <v>421</v>
      </c>
      <c r="B260" s="29">
        <v>1.3299999999999999E-2</v>
      </c>
      <c r="C260" s="36">
        <f t="shared" ref="C260" si="42">B260*195</f>
        <v>2.5934999999999997</v>
      </c>
      <c r="D260" s="43">
        <v>0</v>
      </c>
      <c r="E260" s="37">
        <v>0</v>
      </c>
      <c r="F260" s="23">
        <v>0</v>
      </c>
      <c r="G260" s="23">
        <v>0</v>
      </c>
    </row>
    <row r="261" spans="1:7" x14ac:dyDescent="0.2">
      <c r="A261" s="11" t="s">
        <v>346</v>
      </c>
      <c r="B261" s="29">
        <v>0.23169999999999999</v>
      </c>
      <c r="C261" s="36">
        <f t="shared" si="40"/>
        <v>45.1815</v>
      </c>
      <c r="D261" s="43">
        <f t="shared" si="39"/>
        <v>36.145200000000003</v>
      </c>
      <c r="E261" s="37">
        <v>1.27</v>
      </c>
      <c r="F261" s="23">
        <v>575</v>
      </c>
      <c r="G261" s="23">
        <v>892.07999999999993</v>
      </c>
    </row>
    <row r="262" spans="1:7" x14ac:dyDescent="0.2">
      <c r="A262" s="11" t="s">
        <v>347</v>
      </c>
      <c r="B262" s="29">
        <v>0.42320000000000002</v>
      </c>
      <c r="C262" s="36">
        <f t="shared" si="40"/>
        <v>82.524000000000001</v>
      </c>
      <c r="D262" s="43">
        <f t="shared" si="39"/>
        <v>66.019199999999998</v>
      </c>
      <c r="E262" s="37">
        <f t="shared" ref="E262:E290" si="43">F262/195</f>
        <v>0</v>
      </c>
      <c r="F262" s="23">
        <v>0</v>
      </c>
      <c r="G262" s="23">
        <f t="shared" ref="G262:G290" si="44">F262*80/100</f>
        <v>0</v>
      </c>
    </row>
    <row r="263" spans="1:7" x14ac:dyDescent="0.2">
      <c r="A263" s="11" t="s">
        <v>424</v>
      </c>
      <c r="B263" s="29">
        <v>0.1464</v>
      </c>
      <c r="C263" s="36">
        <f t="shared" ref="C263" si="45">B263*195</f>
        <v>28.548000000000002</v>
      </c>
      <c r="D263" s="43">
        <f t="shared" ref="D263" si="46">C263*80/100</f>
        <v>22.8384</v>
      </c>
      <c r="E263" s="37">
        <v>0</v>
      </c>
      <c r="F263" s="23">
        <v>0</v>
      </c>
      <c r="G263" s="23">
        <v>0</v>
      </c>
    </row>
    <row r="264" spans="1:7" x14ac:dyDescent="0.2">
      <c r="A264" s="11" t="s">
        <v>348</v>
      </c>
      <c r="B264" s="10">
        <v>0</v>
      </c>
      <c r="C264" s="36">
        <f t="shared" si="40"/>
        <v>0</v>
      </c>
      <c r="D264" s="43">
        <f t="shared" si="39"/>
        <v>0</v>
      </c>
      <c r="E264" s="37">
        <v>18.670000000000002</v>
      </c>
      <c r="F264" s="23">
        <v>2171</v>
      </c>
      <c r="G264" s="23">
        <v>2704.0199999999995</v>
      </c>
    </row>
    <row r="265" spans="1:7" x14ac:dyDescent="0.2">
      <c r="A265" s="11" t="s">
        <v>395</v>
      </c>
      <c r="B265" s="10">
        <v>0</v>
      </c>
      <c r="C265" s="36">
        <v>0</v>
      </c>
      <c r="D265" s="43">
        <v>0</v>
      </c>
      <c r="E265" s="37">
        <f t="shared" si="43"/>
        <v>0</v>
      </c>
      <c r="F265" s="23">
        <v>0</v>
      </c>
      <c r="G265" s="23">
        <v>0</v>
      </c>
    </row>
    <row r="266" spans="1:7" x14ac:dyDescent="0.2">
      <c r="A266" s="11" t="s">
        <v>437</v>
      </c>
      <c r="B266" s="10">
        <v>0</v>
      </c>
      <c r="C266" s="36">
        <v>0</v>
      </c>
      <c r="D266" s="43">
        <v>0</v>
      </c>
      <c r="E266" s="37">
        <v>0.14000000000000001</v>
      </c>
      <c r="F266" s="38">
        <v>6</v>
      </c>
      <c r="G266" s="23">
        <v>3.15</v>
      </c>
    </row>
    <row r="267" spans="1:7" x14ac:dyDescent="0.2">
      <c r="A267" s="11" t="s">
        <v>374</v>
      </c>
      <c r="B267" s="10">
        <v>0</v>
      </c>
      <c r="C267" s="36">
        <f t="shared" si="40"/>
        <v>0</v>
      </c>
      <c r="D267" s="43">
        <f t="shared" si="39"/>
        <v>0</v>
      </c>
      <c r="E267" s="37">
        <f t="shared" si="43"/>
        <v>0</v>
      </c>
      <c r="F267" s="23">
        <v>0</v>
      </c>
      <c r="G267" s="23">
        <v>0</v>
      </c>
    </row>
    <row r="268" spans="1:7" x14ac:dyDescent="0.2">
      <c r="A268" s="11" t="s">
        <v>349</v>
      </c>
      <c r="B268" s="29">
        <v>1.6556</v>
      </c>
      <c r="C268" s="36">
        <f t="shared" si="40"/>
        <v>322.84199999999998</v>
      </c>
      <c r="D268" s="43">
        <f t="shared" si="39"/>
        <v>258.27359999999999</v>
      </c>
      <c r="E268" s="37">
        <v>1.8</v>
      </c>
      <c r="F268" s="23">
        <v>144</v>
      </c>
      <c r="G268" s="23">
        <v>133.54000000000002</v>
      </c>
    </row>
    <row r="269" spans="1:7" x14ac:dyDescent="0.2">
      <c r="A269" s="11" t="s">
        <v>426</v>
      </c>
      <c r="B269" s="53">
        <v>2.9999999999999997E-4</v>
      </c>
      <c r="C269" s="10">
        <f t="shared" ref="C269" si="47">B269*195</f>
        <v>5.8499999999999996E-2</v>
      </c>
      <c r="D269" s="62">
        <f t="shared" ref="D269" si="48">C269*80/100</f>
        <v>4.6799999999999994E-2</v>
      </c>
      <c r="E269" s="37">
        <v>0</v>
      </c>
      <c r="F269" s="23">
        <v>0</v>
      </c>
      <c r="G269" s="23">
        <v>0</v>
      </c>
    </row>
    <row r="270" spans="1:7" x14ac:dyDescent="0.2">
      <c r="A270" s="11" t="s">
        <v>350</v>
      </c>
      <c r="B270" s="29">
        <v>6.9993999999999996</v>
      </c>
      <c r="C270" s="36">
        <f>B270*195</f>
        <v>1364.883</v>
      </c>
      <c r="D270" s="43">
        <f>C270*80/100</f>
        <v>1091.9064000000001</v>
      </c>
      <c r="E270" s="37">
        <v>2.81</v>
      </c>
      <c r="F270" s="36">
        <v>140</v>
      </c>
      <c r="G270" s="23">
        <v>102.07</v>
      </c>
    </row>
    <row r="271" spans="1:7" x14ac:dyDescent="0.2">
      <c r="A271" s="11" t="s">
        <v>351</v>
      </c>
      <c r="B271" s="53">
        <v>1E-3</v>
      </c>
      <c r="C271" s="36">
        <f t="shared" si="40"/>
        <v>0.19500000000000001</v>
      </c>
      <c r="D271" s="43">
        <f t="shared" si="39"/>
        <v>0.15600000000000003</v>
      </c>
      <c r="E271" s="37">
        <v>0.08</v>
      </c>
      <c r="F271" s="23">
        <v>114</v>
      </c>
      <c r="G271" s="23">
        <v>100.34</v>
      </c>
    </row>
    <row r="272" spans="1:7" x14ac:dyDescent="0.2">
      <c r="A272" s="11" t="s">
        <v>405</v>
      </c>
      <c r="B272" s="10">
        <v>0</v>
      </c>
      <c r="C272" s="36">
        <v>0</v>
      </c>
      <c r="D272" s="43">
        <v>0</v>
      </c>
      <c r="E272" s="37">
        <v>0</v>
      </c>
      <c r="F272" s="23">
        <v>0</v>
      </c>
      <c r="G272" s="23">
        <v>0</v>
      </c>
    </row>
    <row r="273" spans="1:7" x14ac:dyDescent="0.2">
      <c r="A273" s="11" t="s">
        <v>352</v>
      </c>
      <c r="B273" s="29">
        <v>1.1420999999999999</v>
      </c>
      <c r="C273" s="36">
        <f t="shared" si="40"/>
        <v>222.70949999999999</v>
      </c>
      <c r="D273" s="43">
        <f t="shared" si="39"/>
        <v>178.16759999999999</v>
      </c>
      <c r="E273" s="37">
        <v>1.71</v>
      </c>
      <c r="F273" s="23">
        <v>179</v>
      </c>
      <c r="G273" s="23">
        <v>387.65000000000003</v>
      </c>
    </row>
    <row r="274" spans="1:7" x14ac:dyDescent="0.2">
      <c r="A274" s="11" t="s">
        <v>353</v>
      </c>
      <c r="B274" s="29">
        <v>8.5927000000000007</v>
      </c>
      <c r="C274" s="36">
        <f t="shared" si="40"/>
        <v>1675.5765000000001</v>
      </c>
      <c r="D274" s="43">
        <f t="shared" si="39"/>
        <v>1340.4612</v>
      </c>
      <c r="E274" s="37">
        <v>4.3499999999999996</v>
      </c>
      <c r="F274" s="23">
        <v>258</v>
      </c>
      <c r="G274" s="23">
        <v>172.01999999999998</v>
      </c>
    </row>
    <row r="275" spans="1:7" x14ac:dyDescent="0.2">
      <c r="A275" s="11" t="s">
        <v>354</v>
      </c>
      <c r="B275" s="29">
        <v>4.7442000000000002</v>
      </c>
      <c r="C275" s="36">
        <f t="shared" si="40"/>
        <v>925.11900000000003</v>
      </c>
      <c r="D275" s="43">
        <f t="shared" si="39"/>
        <v>740.09520000000009</v>
      </c>
      <c r="E275" s="37">
        <v>0.84</v>
      </c>
      <c r="F275" s="36">
        <v>56</v>
      </c>
      <c r="G275" s="23">
        <v>38.869999999999997</v>
      </c>
    </row>
    <row r="276" spans="1:7" x14ac:dyDescent="0.2">
      <c r="A276" s="11" t="s">
        <v>381</v>
      </c>
      <c r="B276" s="29">
        <v>4.5479000000000003</v>
      </c>
      <c r="C276" s="36">
        <f>B276*195</f>
        <v>886.84050000000002</v>
      </c>
      <c r="D276" s="43">
        <f>C276*80/100</f>
        <v>709.47240000000011</v>
      </c>
      <c r="E276" s="37">
        <v>0</v>
      </c>
      <c r="F276" s="36">
        <v>0</v>
      </c>
      <c r="G276" s="23">
        <v>0</v>
      </c>
    </row>
    <row r="277" spans="1:7" x14ac:dyDescent="0.2">
      <c r="A277" s="11" t="s">
        <v>396</v>
      </c>
      <c r="B277" s="10">
        <v>0</v>
      </c>
      <c r="C277" s="36">
        <v>0</v>
      </c>
      <c r="D277" s="43">
        <v>0</v>
      </c>
      <c r="E277" s="37">
        <f t="shared" si="43"/>
        <v>0</v>
      </c>
      <c r="F277" s="36">
        <v>0</v>
      </c>
      <c r="G277" s="23">
        <v>0</v>
      </c>
    </row>
    <row r="278" spans="1:7" x14ac:dyDescent="0.2">
      <c r="A278" s="11" t="s">
        <v>427</v>
      </c>
      <c r="B278" s="29">
        <v>2.0406</v>
      </c>
      <c r="C278" s="36">
        <f>B278*195</f>
        <v>397.91699999999997</v>
      </c>
      <c r="D278" s="43">
        <f>C278*80/100</f>
        <v>318.33359999999999</v>
      </c>
      <c r="E278" s="37">
        <v>0</v>
      </c>
      <c r="F278" s="36">
        <v>0</v>
      </c>
      <c r="G278" s="23">
        <v>0</v>
      </c>
    </row>
    <row r="279" spans="1:7" x14ac:dyDescent="0.2">
      <c r="A279" s="11" t="s">
        <v>355</v>
      </c>
      <c r="B279" s="10">
        <v>0</v>
      </c>
      <c r="C279" s="36">
        <f>B279*230</f>
        <v>0</v>
      </c>
      <c r="D279" s="43">
        <f>C279*80/100</f>
        <v>0</v>
      </c>
      <c r="E279" s="37">
        <v>5.24</v>
      </c>
      <c r="F279" s="23">
        <v>621</v>
      </c>
      <c r="G279" s="23">
        <v>835.17</v>
      </c>
    </row>
    <row r="280" spans="1:7" x14ac:dyDescent="0.2">
      <c r="A280" s="11" t="s">
        <v>382</v>
      </c>
      <c r="B280" s="10">
        <v>0</v>
      </c>
      <c r="C280" s="36">
        <f>B280*120</f>
        <v>0</v>
      </c>
      <c r="D280" s="43">
        <f t="shared" si="39"/>
        <v>0</v>
      </c>
      <c r="E280" s="37">
        <v>0.17</v>
      </c>
      <c r="F280" s="23">
        <v>19</v>
      </c>
      <c r="G280" s="23">
        <v>12.99</v>
      </c>
    </row>
    <row r="281" spans="1:7" x14ac:dyDescent="0.2">
      <c r="A281" s="11" t="s">
        <v>383</v>
      </c>
      <c r="B281" s="10">
        <v>0</v>
      </c>
      <c r="C281" s="36">
        <f t="shared" ref="C281" si="49">B281*230</f>
        <v>0</v>
      </c>
      <c r="D281" s="43">
        <f t="shared" si="39"/>
        <v>0</v>
      </c>
      <c r="E281" s="37">
        <v>11.08</v>
      </c>
      <c r="F281" s="23">
        <v>1873</v>
      </c>
      <c r="G281" s="23">
        <v>1878.75</v>
      </c>
    </row>
    <row r="282" spans="1:7" x14ac:dyDescent="0.2">
      <c r="A282" s="11" t="s">
        <v>428</v>
      </c>
      <c r="B282" s="10">
        <v>0</v>
      </c>
      <c r="C282" s="36">
        <v>0</v>
      </c>
      <c r="D282" s="43">
        <v>0</v>
      </c>
      <c r="E282" s="37">
        <v>0.22</v>
      </c>
      <c r="F282" s="23">
        <v>6</v>
      </c>
      <c r="G282" s="23">
        <v>4.08</v>
      </c>
    </row>
    <row r="283" spans="1:7" x14ac:dyDescent="0.2">
      <c r="A283" s="24" t="s">
        <v>356</v>
      </c>
      <c r="B283" s="54">
        <v>0</v>
      </c>
      <c r="C283" s="55">
        <f t="shared" ref="C283:C294" si="50">B283*195</f>
        <v>0</v>
      </c>
      <c r="D283" s="56">
        <f t="shared" si="39"/>
        <v>0</v>
      </c>
      <c r="E283" s="37">
        <v>0</v>
      </c>
      <c r="F283" s="39">
        <v>333</v>
      </c>
      <c r="G283" s="23">
        <v>1056.3499999999999</v>
      </c>
    </row>
    <row r="284" spans="1:7" x14ac:dyDescent="0.2">
      <c r="A284" s="24" t="s">
        <v>357</v>
      </c>
      <c r="B284" s="29">
        <v>0.29120000000000001</v>
      </c>
      <c r="C284" s="55">
        <f t="shared" si="50"/>
        <v>56.784000000000006</v>
      </c>
      <c r="D284" s="56">
        <f t="shared" si="39"/>
        <v>45.427199999999999</v>
      </c>
      <c r="E284" s="37">
        <v>2.13</v>
      </c>
      <c r="F284" s="39">
        <v>313</v>
      </c>
      <c r="G284" s="23">
        <v>368.17999999999995</v>
      </c>
    </row>
    <row r="285" spans="1:7" x14ac:dyDescent="0.2">
      <c r="A285" s="11" t="s">
        <v>358</v>
      </c>
      <c r="B285" s="10">
        <v>0</v>
      </c>
      <c r="C285" s="36">
        <f t="shared" si="50"/>
        <v>0</v>
      </c>
      <c r="D285" s="43">
        <f>C285*80/100</f>
        <v>0</v>
      </c>
      <c r="E285" s="37">
        <f t="shared" si="43"/>
        <v>0</v>
      </c>
      <c r="F285" s="23">
        <v>0</v>
      </c>
      <c r="G285" s="23">
        <f t="shared" si="44"/>
        <v>0</v>
      </c>
    </row>
    <row r="286" spans="1:7" x14ac:dyDescent="0.2">
      <c r="A286" s="11" t="s">
        <v>359</v>
      </c>
      <c r="B286" s="29">
        <v>6.3799999999999996E-2</v>
      </c>
      <c r="C286" s="36">
        <f t="shared" ref="C286:C287" si="51">B286*195</f>
        <v>12.440999999999999</v>
      </c>
      <c r="D286" s="43">
        <f t="shared" ref="D286:D287" si="52">C286*80/100</f>
        <v>9.9527999999999999</v>
      </c>
      <c r="E286" s="37">
        <v>0.12</v>
      </c>
      <c r="F286" s="36">
        <v>4</v>
      </c>
      <c r="G286" s="23">
        <v>3</v>
      </c>
    </row>
    <row r="287" spans="1:7" x14ac:dyDescent="0.2">
      <c r="A287" s="11" t="s">
        <v>360</v>
      </c>
      <c r="B287" s="29">
        <v>13.3887</v>
      </c>
      <c r="C287" s="36">
        <f t="shared" si="51"/>
        <v>2610.7964999999999</v>
      </c>
      <c r="D287" s="43">
        <f t="shared" si="52"/>
        <v>2088.6372000000001</v>
      </c>
      <c r="E287" s="37">
        <v>7.64</v>
      </c>
      <c r="F287" s="36">
        <v>429</v>
      </c>
      <c r="G287" s="23">
        <v>298.57</v>
      </c>
    </row>
    <row r="288" spans="1:7" x14ac:dyDescent="0.2">
      <c r="A288" s="11" t="s">
        <v>361</v>
      </c>
      <c r="B288" s="29">
        <v>2.7837000000000001</v>
      </c>
      <c r="C288" s="36">
        <f t="shared" si="50"/>
        <v>542.82150000000001</v>
      </c>
      <c r="D288" s="43">
        <f t="shared" si="39"/>
        <v>434.25720000000001</v>
      </c>
      <c r="E288" s="37">
        <v>0.4</v>
      </c>
      <c r="F288" s="36">
        <v>22</v>
      </c>
      <c r="G288" s="23">
        <v>17.55</v>
      </c>
    </row>
    <row r="289" spans="1:7" x14ac:dyDescent="0.2">
      <c r="A289" s="11" t="s">
        <v>362</v>
      </c>
      <c r="B289" s="29">
        <v>2.1366999999999998</v>
      </c>
      <c r="C289" s="36">
        <f t="shared" si="50"/>
        <v>416.65649999999994</v>
      </c>
      <c r="D289" s="43">
        <f t="shared" si="39"/>
        <v>333.3252</v>
      </c>
      <c r="E289" s="37">
        <v>0.47</v>
      </c>
      <c r="F289" s="23">
        <v>74</v>
      </c>
      <c r="G289" s="23">
        <v>53.3</v>
      </c>
    </row>
    <row r="290" spans="1:7" x14ac:dyDescent="0.2">
      <c r="A290" s="11" t="s">
        <v>363</v>
      </c>
      <c r="B290" s="29">
        <v>1.0298</v>
      </c>
      <c r="C290" s="36">
        <f t="shared" si="50"/>
        <v>200.81100000000001</v>
      </c>
      <c r="D290" s="43">
        <f t="shared" si="39"/>
        <v>160.64880000000002</v>
      </c>
      <c r="E290" s="37">
        <f t="shared" si="43"/>
        <v>0</v>
      </c>
      <c r="F290" s="36">
        <v>0</v>
      </c>
      <c r="G290" s="23">
        <f t="shared" si="44"/>
        <v>0</v>
      </c>
    </row>
    <row r="291" spans="1:7" x14ac:dyDescent="0.2">
      <c r="A291" s="11" t="s">
        <v>364</v>
      </c>
      <c r="B291" s="29">
        <v>1.9614</v>
      </c>
      <c r="C291" s="36">
        <f t="shared" si="50"/>
        <v>382.47300000000001</v>
      </c>
      <c r="D291" s="43">
        <f t="shared" si="39"/>
        <v>305.97840000000002</v>
      </c>
      <c r="E291" s="37">
        <v>0.4</v>
      </c>
      <c r="F291" s="23">
        <v>27</v>
      </c>
      <c r="G291" s="23">
        <v>33</v>
      </c>
    </row>
    <row r="292" spans="1:7" x14ac:dyDescent="0.2">
      <c r="A292" s="11" t="s">
        <v>425</v>
      </c>
      <c r="B292" s="29">
        <v>0.42420000000000002</v>
      </c>
      <c r="C292" s="36">
        <f t="shared" ref="C292" si="53">B292*195</f>
        <v>82.719000000000008</v>
      </c>
      <c r="D292" s="43">
        <f t="shared" ref="D292" si="54">C292*80/100</f>
        <v>66.175200000000004</v>
      </c>
      <c r="E292" s="37">
        <v>0</v>
      </c>
      <c r="F292" s="23">
        <v>0</v>
      </c>
      <c r="G292" s="23">
        <v>0</v>
      </c>
    </row>
    <row r="293" spans="1:7" x14ac:dyDescent="0.2">
      <c r="A293" s="11" t="s">
        <v>365</v>
      </c>
      <c r="B293" s="29">
        <v>2.4714</v>
      </c>
      <c r="C293" s="36">
        <f t="shared" si="50"/>
        <v>481.923</v>
      </c>
      <c r="D293" s="43">
        <f>C293*80/100</f>
        <v>385.53839999999997</v>
      </c>
      <c r="E293" s="37">
        <v>1.64</v>
      </c>
      <c r="F293" s="36">
        <v>85</v>
      </c>
      <c r="G293" s="23">
        <v>58.5</v>
      </c>
    </row>
    <row r="294" spans="1:7" x14ac:dyDescent="0.2">
      <c r="A294" s="11" t="s">
        <v>384</v>
      </c>
      <c r="B294" s="57">
        <v>4.7999999999999996E-3</v>
      </c>
      <c r="C294" s="36">
        <f t="shared" si="50"/>
        <v>0.93599999999999994</v>
      </c>
      <c r="D294" s="43">
        <f t="shared" si="39"/>
        <v>0.74879999999999991</v>
      </c>
      <c r="E294" s="37">
        <v>1.27</v>
      </c>
      <c r="F294" s="23">
        <v>592</v>
      </c>
      <c r="G294" s="23">
        <v>442.64</v>
      </c>
    </row>
    <row r="295" spans="1:7" x14ac:dyDescent="0.2">
      <c r="A295" s="11" t="s">
        <v>385</v>
      </c>
      <c r="B295" s="29">
        <v>0</v>
      </c>
      <c r="C295" s="36">
        <f>B295*230</f>
        <v>0</v>
      </c>
      <c r="D295" s="43">
        <f>C295*80/100</f>
        <v>0</v>
      </c>
      <c r="E295" s="37">
        <v>5.88</v>
      </c>
      <c r="F295" s="23">
        <v>915</v>
      </c>
      <c r="G295" s="23">
        <v>1239.82</v>
      </c>
    </row>
    <row r="296" spans="1:7" x14ac:dyDescent="0.2">
      <c r="A296" s="11" t="s">
        <v>386</v>
      </c>
      <c r="B296" s="10">
        <v>0</v>
      </c>
      <c r="C296" s="36">
        <f>B296*230</f>
        <v>0</v>
      </c>
      <c r="D296" s="43">
        <v>0</v>
      </c>
      <c r="E296" s="37">
        <v>0.8</v>
      </c>
      <c r="F296" s="23">
        <v>51</v>
      </c>
      <c r="G296" s="23">
        <v>27.35</v>
      </c>
    </row>
    <row r="297" spans="1:7" x14ac:dyDescent="0.2">
      <c r="A297" s="11" t="s">
        <v>366</v>
      </c>
      <c r="B297" s="10">
        <v>0.48</v>
      </c>
      <c r="C297" s="36">
        <f>B297*195</f>
        <v>93.6</v>
      </c>
      <c r="D297" s="43">
        <f t="shared" si="39"/>
        <v>74.88</v>
      </c>
      <c r="E297" s="37">
        <v>3.24</v>
      </c>
      <c r="F297" s="23">
        <v>558</v>
      </c>
      <c r="G297" s="23">
        <v>438.53000000000003</v>
      </c>
    </row>
    <row r="298" spans="1:7" x14ac:dyDescent="0.2">
      <c r="A298" s="11" t="s">
        <v>367</v>
      </c>
      <c r="B298" s="29">
        <v>26.7957</v>
      </c>
      <c r="C298" s="36">
        <f>B298*195</f>
        <v>5225.1615000000002</v>
      </c>
      <c r="D298" s="43">
        <f t="shared" si="39"/>
        <v>4180.1292000000003</v>
      </c>
      <c r="E298" s="37">
        <v>6.6</v>
      </c>
      <c r="F298" s="40">
        <v>511</v>
      </c>
      <c r="G298" s="23">
        <v>359.30999999999995</v>
      </c>
    </row>
    <row r="299" spans="1:7" x14ac:dyDescent="0.2">
      <c r="A299" s="17" t="s">
        <v>368</v>
      </c>
      <c r="B299" s="58">
        <v>0</v>
      </c>
      <c r="C299" s="59">
        <v>0</v>
      </c>
      <c r="D299" s="43">
        <v>0</v>
      </c>
      <c r="E299" s="41">
        <v>0.37</v>
      </c>
      <c r="F299" s="42">
        <v>39</v>
      </c>
      <c r="G299" s="42">
        <v>27.15</v>
      </c>
    </row>
    <row r="300" spans="1:7" x14ac:dyDescent="0.2">
      <c r="A300" s="11" t="s">
        <v>369</v>
      </c>
      <c r="B300" s="26">
        <f t="shared" ref="B300:G300" si="55">SUM(B255:B299)</f>
        <v>99.911200000000008</v>
      </c>
      <c r="C300" s="27">
        <f t="shared" si="55"/>
        <v>19482.684000000001</v>
      </c>
      <c r="D300" s="52">
        <f t="shared" si="55"/>
        <v>15584.072399999997</v>
      </c>
      <c r="E300" s="26">
        <f t="shared" si="55"/>
        <v>90.57</v>
      </c>
      <c r="F300" s="27">
        <f t="shared" si="55"/>
        <v>11005</v>
      </c>
      <c r="G300" s="27">
        <f t="shared" si="55"/>
        <v>12418.109999999995</v>
      </c>
    </row>
    <row r="301" spans="1:7" x14ac:dyDescent="0.2">
      <c r="A301" s="15" t="s">
        <v>370</v>
      </c>
      <c r="B301" s="50">
        <f>SUM(B300,B254)</f>
        <v>124.14500000000001</v>
      </c>
      <c r="C301" s="51">
        <f>C254+C300</f>
        <v>23844.768</v>
      </c>
      <c r="D301" s="52">
        <f>D254+D300</f>
        <v>19073.739599999997</v>
      </c>
      <c r="E301" s="50">
        <f>E254+E300</f>
        <v>152.26459999999997</v>
      </c>
      <c r="F301" s="51">
        <f>F254+F300</f>
        <v>18541.5</v>
      </c>
      <c r="G301" s="51">
        <f>SUM(G254,G300)</f>
        <v>17773.359999999997</v>
      </c>
    </row>
    <row r="302" spans="1:7" x14ac:dyDescent="0.2">
      <c r="A302" s="18" t="s">
        <v>409</v>
      </c>
      <c r="B302" s="60">
        <f t="shared" ref="B302:G302" si="56">SUM(B301,B198)</f>
        <v>5536.1032999999989</v>
      </c>
      <c r="C302" s="61">
        <f t="shared" si="56"/>
        <v>596250.78449999995</v>
      </c>
      <c r="D302" s="52">
        <f t="shared" si="56"/>
        <v>419757.95114999998</v>
      </c>
      <c r="E302" s="60">
        <f t="shared" si="56"/>
        <v>5232.6967999999997</v>
      </c>
      <c r="F302" s="61">
        <f t="shared" si="56"/>
        <v>441185.12999999995</v>
      </c>
      <c r="G302" s="61">
        <f t="shared" si="56"/>
        <v>309506.72976999992</v>
      </c>
    </row>
    <row r="303" spans="1:7" x14ac:dyDescent="0.2">
      <c r="A303" s="12"/>
      <c r="B303" s="14"/>
      <c r="C303" s="14"/>
      <c r="D303" s="14"/>
      <c r="E303" s="13"/>
      <c r="F303" s="14"/>
      <c r="G303" s="14"/>
    </row>
    <row r="304" spans="1:7" x14ac:dyDescent="0.2">
      <c r="A304" s="19" t="s">
        <v>210</v>
      </c>
      <c r="B304" s="13"/>
      <c r="C304" s="14"/>
      <c r="D304" s="14"/>
      <c r="E304" s="13"/>
      <c r="F304" s="13"/>
      <c r="G304" s="40"/>
    </row>
    <row r="305" spans="1:7" x14ac:dyDescent="0.2">
      <c r="A305" s="19" t="s">
        <v>211</v>
      </c>
      <c r="B305" s="14"/>
      <c r="C305" s="14"/>
      <c r="D305" s="14"/>
      <c r="E305" s="13"/>
      <c r="F305" s="14"/>
      <c r="G305" s="14"/>
    </row>
    <row r="306" spans="1:7" x14ac:dyDescent="0.2">
      <c r="A306" s="19" t="s">
        <v>204</v>
      </c>
      <c r="B306" s="14"/>
      <c r="C306" s="14"/>
      <c r="D306" s="14"/>
      <c r="E306" s="13"/>
      <c r="F306" s="14"/>
      <c r="G306" s="14"/>
    </row>
    <row r="307" spans="1:7" x14ac:dyDescent="0.2">
      <c r="A307" s="19" t="s">
        <v>205</v>
      </c>
      <c r="B307" s="14"/>
      <c r="C307" s="14"/>
      <c r="D307" s="14"/>
      <c r="E307" s="13"/>
      <c r="F307" s="14"/>
      <c r="G307" s="14"/>
    </row>
    <row r="308" spans="1:7" x14ac:dyDescent="0.2">
      <c r="A308" s="11" t="s">
        <v>206</v>
      </c>
      <c r="B308" s="26">
        <v>102.2302</v>
      </c>
      <c r="C308" s="27">
        <f>B308*140</f>
        <v>14312.227999999999</v>
      </c>
      <c r="D308" s="28">
        <f>C308*70/100</f>
        <v>10018.559600000001</v>
      </c>
      <c r="E308" s="26">
        <v>66.730900000000005</v>
      </c>
      <c r="F308" s="27">
        <v>8094.32</v>
      </c>
      <c r="G308" s="27">
        <v>4337.1899999999996</v>
      </c>
    </row>
    <row r="309" spans="1:7" x14ac:dyDescent="0.2">
      <c r="A309" s="9"/>
      <c r="B309" s="25"/>
      <c r="C309" s="25"/>
      <c r="D309" s="25"/>
      <c r="E309" s="10"/>
      <c r="F309" s="25"/>
      <c r="G309" s="25"/>
    </row>
    <row r="310" spans="1:7" x14ac:dyDescent="0.2">
      <c r="A310" s="12" t="s">
        <v>212</v>
      </c>
      <c r="B310" s="14"/>
      <c r="C310" s="14"/>
      <c r="D310" s="14"/>
      <c r="E310" s="13"/>
      <c r="F310" s="14"/>
      <c r="G310" s="14"/>
    </row>
    <row r="311" spans="1:7" x14ac:dyDescent="0.2">
      <c r="A311" s="66" t="s">
        <v>440</v>
      </c>
      <c r="B311" s="14"/>
      <c r="C311" s="14"/>
      <c r="D311" s="14"/>
      <c r="E311" s="13"/>
      <c r="F311" s="14"/>
      <c r="G311" s="14"/>
    </row>
  </sheetData>
  <mergeCells count="2">
    <mergeCell ref="C1:D1"/>
    <mergeCell ref="F1:G1"/>
  </mergeCells>
  <printOptions horizontalCentered="1" gridLines="1"/>
  <pageMargins left="0.11811023622047245" right="0.11811023622047245" top="0.43307086614173229" bottom="0.31496062992125984" header="0.19685039370078741" footer="7.874015748031496E-2"/>
  <pageSetup paperSize="9" orientation="portrait" r:id="rId1"/>
  <headerFooter>
    <oddHeader>&amp;C&amp;"Times New Roman,Corsivo"Anbau- und Produktionszahlen der D.O.C. und I.G.T. Weine Südtirols</oddHeader>
    <oddFooter>&amp;L&amp;"Times New Roman,Normale"&amp;10ODC_STAT_02_2021_AV_STAT&amp;R&amp;"Times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1"/>
  <sheetViews>
    <sheetView tabSelected="1" zoomScale="120" zoomScaleNormal="120" workbookViewId="0">
      <pane ySplit="2" topLeftCell="A3" activePane="bottomLeft" state="frozen"/>
      <selection pane="bottomLeft"/>
    </sheetView>
  </sheetViews>
  <sheetFormatPr baseColWidth="10" defaultRowHeight="12" x14ac:dyDescent="0.2"/>
  <cols>
    <col min="1" max="1" width="46" style="1" customWidth="1"/>
    <col min="2" max="2" width="10.28515625" style="22" customWidth="1"/>
    <col min="3" max="4" width="8.5703125" style="22" customWidth="1"/>
    <col min="5" max="5" width="10.28515625" style="22" customWidth="1"/>
    <col min="6" max="7" width="8.5703125" style="22" customWidth="1"/>
    <col min="8" max="16384" width="11.42578125" style="1"/>
  </cols>
  <sheetData>
    <row r="1" spans="1:7" ht="35.25" customHeight="1" x14ac:dyDescent="0.2">
      <c r="A1" s="2"/>
      <c r="B1" s="3"/>
      <c r="C1" s="67" t="s">
        <v>0</v>
      </c>
      <c r="D1" s="67"/>
      <c r="E1" s="4"/>
      <c r="F1" s="67" t="s">
        <v>449</v>
      </c>
      <c r="G1" s="67"/>
    </row>
    <row r="2" spans="1:7" ht="48" customHeight="1" x14ac:dyDescent="0.2">
      <c r="A2" s="5" t="s">
        <v>1</v>
      </c>
      <c r="B2" s="6" t="s">
        <v>2</v>
      </c>
      <c r="C2" s="7" t="s">
        <v>3</v>
      </c>
      <c r="D2" s="8" t="s">
        <v>4</v>
      </c>
      <c r="E2" s="6" t="s">
        <v>393</v>
      </c>
      <c r="F2" s="7" t="s">
        <v>3</v>
      </c>
      <c r="G2" s="7" t="s">
        <v>4</v>
      </c>
    </row>
    <row r="3" spans="1:7" x14ac:dyDescent="0.2">
      <c r="A3" s="9" t="s">
        <v>5</v>
      </c>
      <c r="B3" s="29">
        <v>91.178100000000001</v>
      </c>
      <c r="C3" s="36">
        <f>B3*125</f>
        <v>11397.262500000001</v>
      </c>
      <c r="D3" s="43">
        <f>C3*70/100</f>
        <v>7978.0837499999998</v>
      </c>
      <c r="E3" s="29">
        <v>22.09</v>
      </c>
      <c r="F3" s="23">
        <v>1748</v>
      </c>
      <c r="G3" s="23">
        <v>1216.1599999999999</v>
      </c>
    </row>
    <row r="4" spans="1:7" x14ac:dyDescent="0.2">
      <c r="A4" s="9" t="s">
        <v>6</v>
      </c>
      <c r="B4" s="10">
        <v>0</v>
      </c>
      <c r="C4" s="36">
        <f t="shared" ref="C4:C7" si="0">B4*140</f>
        <v>0</v>
      </c>
      <c r="D4" s="43">
        <f t="shared" ref="D4:D7" si="1">C4*70/100</f>
        <v>0</v>
      </c>
      <c r="E4" s="29">
        <v>13.83</v>
      </c>
      <c r="F4" s="23">
        <v>1158</v>
      </c>
      <c r="G4" s="23">
        <v>785</v>
      </c>
    </row>
    <row r="5" spans="1:7" x14ac:dyDescent="0.2">
      <c r="A5" s="9" t="s">
        <v>7</v>
      </c>
      <c r="B5" s="10">
        <v>0</v>
      </c>
      <c r="C5" s="36">
        <f t="shared" si="0"/>
        <v>0</v>
      </c>
      <c r="D5" s="43">
        <f t="shared" si="1"/>
        <v>0</v>
      </c>
      <c r="E5" s="29">
        <v>14.99</v>
      </c>
      <c r="F5" s="23">
        <v>1259</v>
      </c>
      <c r="G5" s="23">
        <v>849.7</v>
      </c>
    </row>
    <row r="6" spans="1:7" x14ac:dyDescent="0.2">
      <c r="A6" s="9" t="s">
        <v>8</v>
      </c>
      <c r="B6" s="10">
        <v>0</v>
      </c>
      <c r="C6" s="36">
        <f t="shared" si="0"/>
        <v>0</v>
      </c>
      <c r="D6" s="43">
        <f t="shared" si="1"/>
        <v>0</v>
      </c>
      <c r="E6" s="29">
        <v>0</v>
      </c>
      <c r="F6" s="23">
        <v>0</v>
      </c>
      <c r="G6" s="23">
        <v>0</v>
      </c>
    </row>
    <row r="7" spans="1:7" x14ac:dyDescent="0.2">
      <c r="A7" s="9" t="s">
        <v>9</v>
      </c>
      <c r="B7" s="10">
        <v>0</v>
      </c>
      <c r="C7" s="36">
        <f t="shared" si="0"/>
        <v>0</v>
      </c>
      <c r="D7" s="43">
        <f t="shared" si="1"/>
        <v>0</v>
      </c>
      <c r="E7" s="29">
        <v>4.26</v>
      </c>
      <c r="F7" s="23">
        <v>363</v>
      </c>
      <c r="G7" s="23">
        <v>254</v>
      </c>
    </row>
    <row r="8" spans="1:7" x14ac:dyDescent="0.2">
      <c r="A8" s="11" t="s">
        <v>5</v>
      </c>
      <c r="B8" s="26">
        <f t="shared" ref="B8:F8" si="2">SUM(B3:B7)</f>
        <v>91.178100000000001</v>
      </c>
      <c r="C8" s="27">
        <f t="shared" si="2"/>
        <v>11397.262500000001</v>
      </c>
      <c r="D8" s="28">
        <f t="shared" si="2"/>
        <v>7978.0837499999998</v>
      </c>
      <c r="E8" s="34">
        <f t="shared" si="2"/>
        <v>55.17</v>
      </c>
      <c r="F8" s="35">
        <f t="shared" si="2"/>
        <v>4528</v>
      </c>
      <c r="G8" s="35">
        <f>SUM(G3:G7)</f>
        <v>3104.8599999999997</v>
      </c>
    </row>
    <row r="9" spans="1:7" x14ac:dyDescent="0.2">
      <c r="A9" s="11"/>
      <c r="B9" s="26"/>
      <c r="C9" s="27"/>
      <c r="D9" s="28"/>
      <c r="E9" s="34"/>
      <c r="F9" s="27"/>
      <c r="G9" s="36"/>
    </row>
    <row r="10" spans="1:7" s="22" customFormat="1" x14ac:dyDescent="0.2">
      <c r="A10" s="9" t="s">
        <v>10</v>
      </c>
      <c r="B10" s="29">
        <v>5.4801000000000002</v>
      </c>
      <c r="C10" s="36">
        <f>B10*125</f>
        <v>685.01250000000005</v>
      </c>
      <c r="D10" s="43">
        <f>C10*70/100</f>
        <v>479.50875000000002</v>
      </c>
      <c r="E10" s="29">
        <v>70.38</v>
      </c>
      <c r="F10" s="23">
        <v>8417.81</v>
      </c>
      <c r="G10" s="23">
        <v>4605.9399999999996</v>
      </c>
    </row>
    <row r="11" spans="1:7" s="22" customFormat="1" x14ac:dyDescent="0.2">
      <c r="A11" s="9" t="s">
        <v>11</v>
      </c>
      <c r="B11" s="29">
        <v>316.03300000000002</v>
      </c>
      <c r="C11" s="36">
        <f>B11*125</f>
        <v>39504.125</v>
      </c>
      <c r="D11" s="43">
        <f>C11*70/100</f>
        <v>27652.887500000001</v>
      </c>
      <c r="E11" s="29">
        <v>80.02</v>
      </c>
      <c r="F11" s="23">
        <v>8683</v>
      </c>
      <c r="G11" s="23">
        <v>5860.3499999999985</v>
      </c>
    </row>
    <row r="12" spans="1:7" s="22" customFormat="1" x14ac:dyDescent="0.2">
      <c r="A12" s="9" t="s">
        <v>12</v>
      </c>
      <c r="B12" s="10">
        <v>0</v>
      </c>
      <c r="C12" s="36">
        <f t="shared" ref="C12:C15" si="3">B12*140</f>
        <v>0</v>
      </c>
      <c r="D12" s="43">
        <v>0</v>
      </c>
      <c r="E12" s="29">
        <v>93.03</v>
      </c>
      <c r="F12" s="23">
        <v>10690</v>
      </c>
      <c r="G12" s="23">
        <v>7434.3199999999988</v>
      </c>
    </row>
    <row r="13" spans="1:7" s="22" customFormat="1" x14ac:dyDescent="0.2">
      <c r="A13" s="9" t="s">
        <v>13</v>
      </c>
      <c r="B13" s="10">
        <v>0</v>
      </c>
      <c r="C13" s="36">
        <f t="shared" si="3"/>
        <v>0</v>
      </c>
      <c r="D13" s="43">
        <v>0</v>
      </c>
      <c r="E13" s="29">
        <v>1.63</v>
      </c>
      <c r="F13" s="23">
        <v>177.65</v>
      </c>
      <c r="G13" s="23">
        <v>123.21</v>
      </c>
    </row>
    <row r="14" spans="1:7" s="22" customFormat="1" x14ac:dyDescent="0.2">
      <c r="A14" s="9" t="s">
        <v>14</v>
      </c>
      <c r="B14" s="10">
        <v>0</v>
      </c>
      <c r="C14" s="36">
        <f t="shared" si="3"/>
        <v>0</v>
      </c>
      <c r="D14" s="43">
        <v>0</v>
      </c>
      <c r="E14" s="29">
        <v>29.67</v>
      </c>
      <c r="F14" s="23">
        <v>3407</v>
      </c>
      <c r="G14" s="23">
        <v>2577.7347300000001</v>
      </c>
    </row>
    <row r="15" spans="1:7" s="22" customFormat="1" x14ac:dyDescent="0.2">
      <c r="A15" s="9" t="s">
        <v>15</v>
      </c>
      <c r="B15" s="10">
        <v>0</v>
      </c>
      <c r="C15" s="36">
        <f t="shared" si="3"/>
        <v>0</v>
      </c>
      <c r="D15" s="43">
        <v>0</v>
      </c>
      <c r="E15" s="29">
        <v>33</v>
      </c>
      <c r="F15" s="23">
        <v>3621</v>
      </c>
      <c r="G15" s="23">
        <v>2569.2600000000007</v>
      </c>
    </row>
    <row r="16" spans="1:7" x14ac:dyDescent="0.2">
      <c r="A16" s="11" t="s">
        <v>16</v>
      </c>
      <c r="B16" s="26">
        <f t="shared" ref="B16:D16" si="4">SUM(B10:B15)</f>
        <v>321.51310000000001</v>
      </c>
      <c r="C16" s="27">
        <f t="shared" si="4"/>
        <v>40189.137499999997</v>
      </c>
      <c r="D16" s="28">
        <f t="shared" si="4"/>
        <v>28132.396250000002</v>
      </c>
      <c r="E16" s="26">
        <f t="shared" ref="E16:F16" si="5">SUM(E10:E15)</f>
        <v>307.72999999999996</v>
      </c>
      <c r="F16" s="27">
        <f t="shared" si="5"/>
        <v>34996.46</v>
      </c>
      <c r="G16" s="27">
        <f>SUM(G10:G15)</f>
        <v>23170.814729999998</v>
      </c>
    </row>
    <row r="17" spans="1:7" x14ac:dyDescent="0.2">
      <c r="A17" s="11"/>
      <c r="B17" s="26"/>
      <c r="C17" s="27"/>
      <c r="D17" s="28"/>
      <c r="E17" s="26"/>
      <c r="F17" s="27"/>
      <c r="G17" s="27"/>
    </row>
    <row r="18" spans="1:7" x14ac:dyDescent="0.2">
      <c r="A18" s="9" t="s">
        <v>17</v>
      </c>
      <c r="B18" s="29">
        <v>63.604999999999997</v>
      </c>
      <c r="C18" s="36">
        <f>B18*125</f>
        <v>7950.625</v>
      </c>
      <c r="D18" s="43">
        <f>C18*70/100</f>
        <v>5565.4375</v>
      </c>
      <c r="E18" s="29">
        <v>60.98</v>
      </c>
      <c r="F18" s="23">
        <v>6216</v>
      </c>
      <c r="G18" s="23">
        <v>4331.5661700000001</v>
      </c>
    </row>
    <row r="19" spans="1:7" x14ac:dyDescent="0.2">
      <c r="A19" s="9" t="s">
        <v>18</v>
      </c>
      <c r="B19" s="29">
        <v>98.781300000000002</v>
      </c>
      <c r="C19" s="36">
        <f>B19*125</f>
        <v>12347.6625</v>
      </c>
      <c r="D19" s="43">
        <f>C19*70/100</f>
        <v>8643.3637500000004</v>
      </c>
      <c r="E19" s="29">
        <v>84.46</v>
      </c>
      <c r="F19" s="23">
        <v>8947</v>
      </c>
      <c r="G19" s="23">
        <v>6242.3305500000006</v>
      </c>
    </row>
    <row r="20" spans="1:7" x14ac:dyDescent="0.2">
      <c r="A20" s="11" t="s">
        <v>19</v>
      </c>
      <c r="B20" s="26">
        <f t="shared" ref="B20:F20" si="6">SUM(B18:B19)</f>
        <v>162.38630000000001</v>
      </c>
      <c r="C20" s="27">
        <f t="shared" si="6"/>
        <v>20298.287499999999</v>
      </c>
      <c r="D20" s="28">
        <f t="shared" si="6"/>
        <v>14208.80125</v>
      </c>
      <c r="E20" s="34">
        <f t="shared" si="6"/>
        <v>145.44</v>
      </c>
      <c r="F20" s="35">
        <f t="shared" si="6"/>
        <v>15163</v>
      </c>
      <c r="G20" s="27">
        <f>SUM(G18:G19)</f>
        <v>10573.896720000001</v>
      </c>
    </row>
    <row r="21" spans="1:7" x14ac:dyDescent="0.2">
      <c r="A21" s="11"/>
      <c r="B21" s="26"/>
      <c r="C21" s="27"/>
      <c r="D21" s="28"/>
      <c r="E21" s="34"/>
      <c r="F21" s="35"/>
      <c r="G21" s="27"/>
    </row>
    <row r="22" spans="1:7" x14ac:dyDescent="0.2">
      <c r="A22" s="11" t="s">
        <v>20</v>
      </c>
      <c r="B22" s="30">
        <v>0</v>
      </c>
      <c r="C22" s="27">
        <f>B22*130</f>
        <v>0</v>
      </c>
      <c r="D22" s="28">
        <f>C22*70/100</f>
        <v>0</v>
      </c>
      <c r="E22" s="30">
        <v>0.45</v>
      </c>
      <c r="F22" s="31">
        <v>57</v>
      </c>
      <c r="G22" s="33">
        <v>39.85</v>
      </c>
    </row>
    <row r="23" spans="1:7" x14ac:dyDescent="0.2">
      <c r="A23" s="11"/>
      <c r="B23" s="26"/>
      <c r="C23" s="27"/>
      <c r="D23" s="28"/>
      <c r="E23" s="26"/>
      <c r="F23" s="27"/>
      <c r="G23" s="27"/>
    </row>
    <row r="24" spans="1:7" x14ac:dyDescent="0.2">
      <c r="A24" s="9" t="s">
        <v>21</v>
      </c>
      <c r="B24" s="10">
        <v>387.36329999999998</v>
      </c>
      <c r="C24" s="36">
        <f>B24*120</f>
        <v>46483.595999999998</v>
      </c>
      <c r="D24" s="43">
        <f>C24*70/100</f>
        <v>32538.517199999998</v>
      </c>
      <c r="E24" s="63">
        <v>446.57909999999924</v>
      </c>
      <c r="F24" s="23">
        <v>41495</v>
      </c>
      <c r="G24" s="23">
        <v>28203.58</v>
      </c>
    </row>
    <row r="25" spans="1:7" x14ac:dyDescent="0.2">
      <c r="A25" s="12" t="s">
        <v>22</v>
      </c>
      <c r="B25" s="10">
        <v>0</v>
      </c>
      <c r="C25" s="36">
        <v>0</v>
      </c>
      <c r="D25" s="43">
        <v>0</v>
      </c>
      <c r="E25" s="29">
        <v>0</v>
      </c>
      <c r="F25" s="23">
        <v>0</v>
      </c>
      <c r="G25" s="23">
        <v>0</v>
      </c>
    </row>
    <row r="26" spans="1:7" x14ac:dyDescent="0.2">
      <c r="A26" s="9" t="s">
        <v>23</v>
      </c>
      <c r="B26" s="10">
        <v>0</v>
      </c>
      <c r="C26" s="36">
        <v>0</v>
      </c>
      <c r="D26" s="43">
        <v>0</v>
      </c>
      <c r="E26" s="29">
        <v>37.340000000000003</v>
      </c>
      <c r="F26" s="23">
        <v>2771</v>
      </c>
      <c r="G26" s="23">
        <v>1865.8200000000002</v>
      </c>
    </row>
    <row r="27" spans="1:7" x14ac:dyDescent="0.2">
      <c r="A27" s="9" t="s">
        <v>24</v>
      </c>
      <c r="B27" s="10">
        <v>0</v>
      </c>
      <c r="C27" s="36">
        <v>0</v>
      </c>
      <c r="D27" s="43">
        <v>0</v>
      </c>
      <c r="E27" s="29">
        <v>16.09</v>
      </c>
      <c r="F27" s="23">
        <v>1522</v>
      </c>
      <c r="G27" s="23">
        <v>1052.04</v>
      </c>
    </row>
    <row r="28" spans="1:7" x14ac:dyDescent="0.2">
      <c r="A28" s="11" t="s">
        <v>25</v>
      </c>
      <c r="B28" s="26">
        <f t="shared" ref="B28:G28" si="7">SUM(B24:B27)</f>
        <v>387.36329999999998</v>
      </c>
      <c r="C28" s="27">
        <f t="shared" si="7"/>
        <v>46483.595999999998</v>
      </c>
      <c r="D28" s="28">
        <f t="shared" si="7"/>
        <v>32538.517199999998</v>
      </c>
      <c r="E28" s="26">
        <f t="shared" si="7"/>
        <v>500.00909999999925</v>
      </c>
      <c r="F28" s="27">
        <f t="shared" si="7"/>
        <v>45788</v>
      </c>
      <c r="G28" s="27">
        <f t="shared" si="7"/>
        <v>31121.440000000002</v>
      </c>
    </row>
    <row r="29" spans="1:7" x14ac:dyDescent="0.2">
      <c r="A29" s="11"/>
      <c r="B29" s="26"/>
      <c r="C29" s="27"/>
      <c r="D29" s="28"/>
      <c r="E29" s="26"/>
      <c r="F29" s="27"/>
      <c r="G29" s="27"/>
    </row>
    <row r="30" spans="1:7" x14ac:dyDescent="0.2">
      <c r="A30" s="9" t="s">
        <v>26</v>
      </c>
      <c r="B30" s="29">
        <v>539.63220000000001</v>
      </c>
      <c r="C30" s="36">
        <f>B30*90</f>
        <v>48566.898000000001</v>
      </c>
      <c r="D30" s="43">
        <f>C30*70/100</f>
        <v>33996.828600000001</v>
      </c>
      <c r="E30" s="29">
        <v>510.65</v>
      </c>
      <c r="F30" s="23">
        <v>37279</v>
      </c>
      <c r="G30" s="23">
        <v>26001.361490000003</v>
      </c>
    </row>
    <row r="31" spans="1:7" x14ac:dyDescent="0.2">
      <c r="A31" s="9" t="s">
        <v>27</v>
      </c>
      <c r="B31" s="10">
        <v>0</v>
      </c>
      <c r="C31" s="36">
        <v>0</v>
      </c>
      <c r="D31" s="43">
        <v>0</v>
      </c>
      <c r="E31" s="29">
        <v>2.2400000000000002</v>
      </c>
      <c r="F31" s="23">
        <v>104</v>
      </c>
      <c r="G31" s="23">
        <v>53.920000000000009</v>
      </c>
    </row>
    <row r="32" spans="1:7" x14ac:dyDescent="0.2">
      <c r="A32" s="9" t="s">
        <v>28</v>
      </c>
      <c r="B32" s="10">
        <v>0</v>
      </c>
      <c r="C32" s="36">
        <v>0</v>
      </c>
      <c r="D32" s="43">
        <v>0</v>
      </c>
      <c r="E32" s="29">
        <v>18.02</v>
      </c>
      <c r="F32" s="23">
        <v>1381</v>
      </c>
      <c r="G32" s="23">
        <v>963.46</v>
      </c>
    </row>
    <row r="33" spans="1:7" x14ac:dyDescent="0.2">
      <c r="A33" s="9" t="s">
        <v>29</v>
      </c>
      <c r="B33" s="10">
        <v>0</v>
      </c>
      <c r="C33" s="36">
        <v>0</v>
      </c>
      <c r="D33" s="43">
        <v>0</v>
      </c>
      <c r="E33" s="29">
        <v>6.19</v>
      </c>
      <c r="F33" s="23">
        <v>301</v>
      </c>
      <c r="G33" s="23">
        <v>179.33</v>
      </c>
    </row>
    <row r="34" spans="1:7" x14ac:dyDescent="0.2">
      <c r="A34" s="11" t="s">
        <v>30</v>
      </c>
      <c r="B34" s="26">
        <f t="shared" ref="B34:D34" si="8">SUM(B30:B33)</f>
        <v>539.63220000000001</v>
      </c>
      <c r="C34" s="27">
        <f t="shared" si="8"/>
        <v>48566.898000000001</v>
      </c>
      <c r="D34" s="28">
        <f t="shared" si="8"/>
        <v>33996.828600000001</v>
      </c>
      <c r="E34" s="26">
        <f>SUM(E30:E33)</f>
        <v>537.1</v>
      </c>
      <c r="F34" s="27">
        <f>SUM(F30:F33)</f>
        <v>39065</v>
      </c>
      <c r="G34" s="27">
        <f>SUM(G30:G33)</f>
        <v>27198.071490000002</v>
      </c>
    </row>
    <row r="35" spans="1:7" x14ac:dyDescent="0.2">
      <c r="A35" s="11"/>
      <c r="B35" s="26"/>
      <c r="C35" s="27"/>
      <c r="D35" s="28"/>
      <c r="E35" s="26"/>
      <c r="F35" s="27"/>
      <c r="G35" s="27"/>
    </row>
    <row r="36" spans="1:7" x14ac:dyDescent="0.2">
      <c r="A36" s="9" t="s">
        <v>31</v>
      </c>
      <c r="B36" s="29">
        <v>95.869399999999999</v>
      </c>
      <c r="C36" s="36">
        <f>B36*90</f>
        <v>8628.2459999999992</v>
      </c>
      <c r="D36" s="43">
        <f>C36*70/100</f>
        <v>6039.7721999999994</v>
      </c>
      <c r="E36" s="29">
        <v>65.34</v>
      </c>
      <c r="F36" s="23">
        <v>5073</v>
      </c>
      <c r="G36" s="23">
        <v>3528.53</v>
      </c>
    </row>
    <row r="37" spans="1:7" x14ac:dyDescent="0.2">
      <c r="A37" s="9" t="s">
        <v>32</v>
      </c>
      <c r="B37" s="10">
        <v>0</v>
      </c>
      <c r="C37" s="36">
        <v>0</v>
      </c>
      <c r="D37" s="43">
        <v>0</v>
      </c>
      <c r="E37" s="29">
        <v>1.99</v>
      </c>
      <c r="F37" s="23">
        <v>158</v>
      </c>
      <c r="G37" s="23">
        <v>44.8</v>
      </c>
    </row>
    <row r="38" spans="1:7" x14ac:dyDescent="0.2">
      <c r="A38" s="9" t="s">
        <v>438</v>
      </c>
      <c r="B38" s="10">
        <v>0</v>
      </c>
      <c r="C38" s="36">
        <v>0</v>
      </c>
      <c r="D38" s="43">
        <v>0</v>
      </c>
      <c r="E38" s="29">
        <v>0.79</v>
      </c>
      <c r="F38" s="23">
        <v>70</v>
      </c>
      <c r="G38" s="23">
        <v>49</v>
      </c>
    </row>
    <row r="39" spans="1:7" x14ac:dyDescent="0.2">
      <c r="A39" s="24" t="s">
        <v>33</v>
      </c>
      <c r="B39" s="32">
        <f>B36</f>
        <v>95.869399999999999</v>
      </c>
      <c r="C39" s="44">
        <f>C36</f>
        <v>8628.2459999999992</v>
      </c>
      <c r="D39" s="45">
        <f>D36</f>
        <v>6039.7721999999994</v>
      </c>
      <c r="E39" s="46">
        <f>SUM(E36:E38)</f>
        <v>68.12</v>
      </c>
      <c r="F39" s="44">
        <f>SUM(F36:F38)</f>
        <v>5301</v>
      </c>
      <c r="G39" s="44">
        <f>SUM(G36:G38)</f>
        <v>3622.3300000000004</v>
      </c>
    </row>
    <row r="40" spans="1:7" x14ac:dyDescent="0.2">
      <c r="A40" s="24"/>
      <c r="B40" s="46"/>
      <c r="C40" s="44"/>
      <c r="D40" s="45"/>
      <c r="E40" s="46"/>
      <c r="F40" s="44"/>
      <c r="G40" s="44"/>
    </row>
    <row r="41" spans="1:7" x14ac:dyDescent="0.2">
      <c r="A41" s="9" t="s">
        <v>34</v>
      </c>
      <c r="B41" s="10">
        <v>19.2317</v>
      </c>
      <c r="C41" s="36">
        <f>B41*100</f>
        <v>1923.17</v>
      </c>
      <c r="D41" s="43">
        <f>C41*70/100</f>
        <v>1346.2190000000001</v>
      </c>
      <c r="E41" s="29">
        <v>23.4</v>
      </c>
      <c r="F41" s="23">
        <v>1673</v>
      </c>
      <c r="G41" s="23">
        <v>1163.1400000000001</v>
      </c>
    </row>
    <row r="42" spans="1:7" x14ac:dyDescent="0.2">
      <c r="A42" s="9" t="s">
        <v>35</v>
      </c>
      <c r="B42" s="10">
        <v>0</v>
      </c>
      <c r="C42" s="36">
        <v>0</v>
      </c>
      <c r="D42" s="43">
        <v>0</v>
      </c>
      <c r="E42" s="29">
        <v>1.3123</v>
      </c>
      <c r="F42" s="23">
        <v>131</v>
      </c>
      <c r="G42" s="23">
        <v>91.6</v>
      </c>
    </row>
    <row r="43" spans="1:7" x14ac:dyDescent="0.2">
      <c r="A43" s="11" t="s">
        <v>34</v>
      </c>
      <c r="B43" s="32">
        <f t="shared" ref="B43:F43" si="9">SUM(B41:B42)</f>
        <v>19.2317</v>
      </c>
      <c r="C43" s="33">
        <f t="shared" si="9"/>
        <v>1923.17</v>
      </c>
      <c r="D43" s="47">
        <f t="shared" si="9"/>
        <v>1346.2190000000001</v>
      </c>
      <c r="E43" s="34">
        <f t="shared" si="9"/>
        <v>24.712299999999999</v>
      </c>
      <c r="F43" s="27">
        <f t="shared" si="9"/>
        <v>1804</v>
      </c>
      <c r="G43" s="27">
        <f>SUM(G41:G42)</f>
        <v>1254.74</v>
      </c>
    </row>
    <row r="44" spans="1:7" x14ac:dyDescent="0.2">
      <c r="A44" s="11"/>
      <c r="B44" s="32"/>
      <c r="C44" s="32"/>
      <c r="D44" s="48"/>
      <c r="E44" s="34"/>
      <c r="F44" s="27"/>
      <c r="G44" s="27"/>
    </row>
    <row r="45" spans="1:7" x14ac:dyDescent="0.2">
      <c r="A45" s="9" t="s">
        <v>36</v>
      </c>
      <c r="B45" s="29">
        <v>80.0792</v>
      </c>
      <c r="C45" s="36">
        <f>B45*105</f>
        <v>8408.3160000000007</v>
      </c>
      <c r="D45" s="43">
        <f>C45*70/100</f>
        <v>5885.8212000000003</v>
      </c>
      <c r="E45" s="13">
        <v>112.26</v>
      </c>
      <c r="F45" s="36">
        <v>9822</v>
      </c>
      <c r="G45" s="23">
        <v>6848.09</v>
      </c>
    </row>
    <row r="46" spans="1:7" x14ac:dyDescent="0.2">
      <c r="A46" s="9" t="s">
        <v>37</v>
      </c>
      <c r="B46" s="10">
        <v>0</v>
      </c>
      <c r="C46" s="36">
        <v>0</v>
      </c>
      <c r="D46" s="43">
        <v>0</v>
      </c>
      <c r="E46" s="29">
        <v>0.26</v>
      </c>
      <c r="F46" s="23">
        <v>20</v>
      </c>
      <c r="G46" s="23">
        <v>12</v>
      </c>
    </row>
    <row r="47" spans="1:7" x14ac:dyDescent="0.2">
      <c r="A47" s="11" t="s">
        <v>36</v>
      </c>
      <c r="B47" s="32">
        <f>SUM(B45:B46)</f>
        <v>80.0792</v>
      </c>
      <c r="C47" s="27">
        <f>B47*130</f>
        <v>10410.296</v>
      </c>
      <c r="D47" s="28">
        <f>C47*70/100</f>
        <v>7287.2071999999998</v>
      </c>
      <c r="E47" s="32">
        <f>SUM(E45:E46)</f>
        <v>112.52000000000001</v>
      </c>
      <c r="F47" s="33">
        <f>SUM(F45:F46)</f>
        <v>9842</v>
      </c>
      <c r="G47" s="33">
        <f>SUM(G45:G46)</f>
        <v>6860.09</v>
      </c>
    </row>
    <row r="48" spans="1:7" x14ac:dyDescent="0.2">
      <c r="A48" s="11"/>
      <c r="B48" s="32"/>
      <c r="C48" s="27"/>
      <c r="D48" s="28"/>
      <c r="E48" s="32"/>
      <c r="F48" s="33"/>
      <c r="G48" s="33"/>
    </row>
    <row r="49" spans="1:7" x14ac:dyDescent="0.2">
      <c r="A49" s="9" t="s">
        <v>38</v>
      </c>
      <c r="B49" s="29">
        <v>17.911000000000001</v>
      </c>
      <c r="C49" s="36">
        <f>B49*90</f>
        <v>1611.9900000000002</v>
      </c>
      <c r="D49" s="43">
        <f>C49*70/100</f>
        <v>1128.3930000000003</v>
      </c>
      <c r="E49" s="29">
        <v>45.69</v>
      </c>
      <c r="F49" s="23">
        <v>3197</v>
      </c>
      <c r="G49" s="23">
        <v>2223.66</v>
      </c>
    </row>
    <row r="50" spans="1:7" x14ac:dyDescent="0.2">
      <c r="A50" s="9" t="s">
        <v>413</v>
      </c>
      <c r="B50" s="10">
        <v>0</v>
      </c>
      <c r="C50" s="36">
        <v>0</v>
      </c>
      <c r="D50" s="43">
        <v>0</v>
      </c>
      <c r="E50" s="29">
        <v>0.26</v>
      </c>
      <c r="F50" s="23">
        <v>3</v>
      </c>
      <c r="G50" s="29">
        <v>1.45</v>
      </c>
    </row>
    <row r="51" spans="1:7" x14ac:dyDescent="0.2">
      <c r="A51" s="11" t="s">
        <v>38</v>
      </c>
      <c r="B51" s="26">
        <f>SUM(B49:B50)</f>
        <v>17.911000000000001</v>
      </c>
      <c r="C51" s="27">
        <f t="shared" ref="C51:D51" si="10">SUM(C49:C50)</f>
        <v>1611.9900000000002</v>
      </c>
      <c r="D51" s="28">
        <f t="shared" si="10"/>
        <v>1128.3930000000003</v>
      </c>
      <c r="E51" s="32">
        <f t="shared" ref="E51:G51" si="11">SUM(E49:E50)</f>
        <v>45.949999999999996</v>
      </c>
      <c r="F51" s="33">
        <f t="shared" si="11"/>
        <v>3200</v>
      </c>
      <c r="G51" s="33">
        <f t="shared" si="11"/>
        <v>2225.1099999999997</v>
      </c>
    </row>
    <row r="52" spans="1:7" x14ac:dyDescent="0.2">
      <c r="A52" s="11"/>
      <c r="B52" s="10"/>
      <c r="C52" s="36"/>
      <c r="D52" s="43"/>
      <c r="E52" s="26"/>
      <c r="F52" s="27"/>
      <c r="G52" s="27"/>
    </row>
    <row r="53" spans="1:7" x14ac:dyDescent="0.2">
      <c r="A53" s="9" t="s">
        <v>39</v>
      </c>
      <c r="B53" s="29">
        <v>486.69279999999998</v>
      </c>
      <c r="C53" s="36">
        <f>B53*125</f>
        <v>60836.6</v>
      </c>
      <c r="D53" s="43">
        <f>C53*70/100</f>
        <v>42585.62</v>
      </c>
      <c r="E53" s="29">
        <v>615.46</v>
      </c>
      <c r="F53" s="23">
        <v>60808</v>
      </c>
      <c r="G53" s="23">
        <v>42505.123370000008</v>
      </c>
    </row>
    <row r="54" spans="1:7" x14ac:dyDescent="0.2">
      <c r="A54" s="9" t="s">
        <v>40</v>
      </c>
      <c r="B54" s="10">
        <v>0</v>
      </c>
      <c r="C54" s="36">
        <v>0</v>
      </c>
      <c r="D54" s="43">
        <v>0</v>
      </c>
      <c r="E54" s="29">
        <v>7.08</v>
      </c>
      <c r="F54" s="23">
        <v>689</v>
      </c>
      <c r="G54" s="23">
        <v>480</v>
      </c>
    </row>
    <row r="55" spans="1:7" x14ac:dyDescent="0.2">
      <c r="A55" s="11" t="s">
        <v>39</v>
      </c>
      <c r="B55" s="32">
        <f>B53</f>
        <v>486.69279999999998</v>
      </c>
      <c r="C55" s="33">
        <f>C53</f>
        <v>60836.6</v>
      </c>
      <c r="D55" s="47">
        <f>D53</f>
        <v>42585.62</v>
      </c>
      <c r="E55" s="26">
        <f>SUM(E53:E54)</f>
        <v>622.54000000000008</v>
      </c>
      <c r="F55" s="27">
        <f t="shared" ref="F55" si="12">SUM(F53:F54)</f>
        <v>61497</v>
      </c>
      <c r="G55" s="27">
        <f>SUM(G53:G54)</f>
        <v>42985.123370000008</v>
      </c>
    </row>
    <row r="56" spans="1:7" x14ac:dyDescent="0.2">
      <c r="A56" s="11"/>
      <c r="B56" s="26"/>
      <c r="C56" s="27"/>
      <c r="D56" s="28"/>
      <c r="E56" s="26"/>
      <c r="F56" s="27"/>
      <c r="G56" s="27"/>
    </row>
    <row r="57" spans="1:7" x14ac:dyDescent="0.2">
      <c r="A57" s="9" t="s">
        <v>41</v>
      </c>
      <c r="B57" s="29">
        <v>199.70650000000001</v>
      </c>
      <c r="C57" s="36">
        <f>B57*90</f>
        <v>17973.584999999999</v>
      </c>
      <c r="D57" s="43">
        <f>C57*70/100</f>
        <v>12581.5095</v>
      </c>
      <c r="E57" s="29">
        <v>313.47000000000003</v>
      </c>
      <c r="F57" s="23">
        <v>22923</v>
      </c>
      <c r="G57" s="23">
        <v>15946.725069999999</v>
      </c>
    </row>
    <row r="58" spans="1:7" x14ac:dyDescent="0.2">
      <c r="A58" s="9" t="s">
        <v>42</v>
      </c>
      <c r="B58" s="10">
        <v>0</v>
      </c>
      <c r="C58" s="36">
        <v>0</v>
      </c>
      <c r="D58" s="43">
        <v>0</v>
      </c>
      <c r="E58" s="29">
        <v>0.12</v>
      </c>
      <c r="F58" s="23">
        <v>6</v>
      </c>
      <c r="G58" s="29">
        <v>1.2</v>
      </c>
    </row>
    <row r="59" spans="1:7" x14ac:dyDescent="0.2">
      <c r="A59" s="9" t="s">
        <v>43</v>
      </c>
      <c r="B59" s="10">
        <v>0</v>
      </c>
      <c r="C59" s="36">
        <v>0</v>
      </c>
      <c r="D59" s="43">
        <v>0</v>
      </c>
      <c r="E59" s="29">
        <v>31.99</v>
      </c>
      <c r="F59" s="23">
        <v>2248</v>
      </c>
      <c r="G59" s="23">
        <v>1631.57</v>
      </c>
    </row>
    <row r="60" spans="1:7" x14ac:dyDescent="0.2">
      <c r="A60" s="11" t="s">
        <v>44</v>
      </c>
      <c r="B60" s="26">
        <f>B57</f>
        <v>199.70650000000001</v>
      </c>
      <c r="C60" s="27">
        <f>C57</f>
        <v>17973.584999999999</v>
      </c>
      <c r="D60" s="28">
        <f>D57</f>
        <v>12581.5095</v>
      </c>
      <c r="E60" s="26">
        <f>SUM(E57:E59)</f>
        <v>345.58000000000004</v>
      </c>
      <c r="F60" s="27">
        <f>SUM(F57:F59)</f>
        <v>25177</v>
      </c>
      <c r="G60" s="27">
        <f>SUM(G57:G59)</f>
        <v>17579.495070000001</v>
      </c>
    </row>
    <row r="61" spans="1:7" x14ac:dyDescent="0.2">
      <c r="A61" s="11"/>
      <c r="B61" s="26"/>
      <c r="C61" s="27"/>
      <c r="D61" s="28"/>
      <c r="E61" s="26"/>
      <c r="F61" s="27"/>
      <c r="G61" s="27"/>
    </row>
    <row r="62" spans="1:7" x14ac:dyDescent="0.2">
      <c r="A62" s="11" t="s">
        <v>45</v>
      </c>
      <c r="B62" s="32">
        <v>0.47389999999999999</v>
      </c>
      <c r="C62" s="27">
        <f>B62*90</f>
        <v>42.650999999999996</v>
      </c>
      <c r="D62" s="28">
        <f>C62*70/100</f>
        <v>29.855699999999999</v>
      </c>
      <c r="E62" s="32">
        <v>0.91</v>
      </c>
      <c r="F62" s="33">
        <v>80</v>
      </c>
      <c r="G62" s="33">
        <v>55.6</v>
      </c>
    </row>
    <row r="63" spans="1:7" x14ac:dyDescent="0.2">
      <c r="A63" s="11"/>
      <c r="B63" s="32"/>
      <c r="C63" s="27"/>
      <c r="D63" s="28"/>
      <c r="E63" s="32"/>
      <c r="F63" s="33"/>
      <c r="G63" s="33"/>
    </row>
    <row r="64" spans="1:7" x14ac:dyDescent="0.2">
      <c r="A64" s="9" t="s">
        <v>412</v>
      </c>
      <c r="B64" s="29">
        <v>241.3158</v>
      </c>
      <c r="C64" s="36">
        <f>B64*105</f>
        <v>25338.159</v>
      </c>
      <c r="D64" s="43">
        <f>C64*70/100</f>
        <v>17736.711299999999</v>
      </c>
      <c r="E64" s="29">
        <v>391.06</v>
      </c>
      <c r="F64" s="23">
        <v>31856</v>
      </c>
      <c r="G64" s="23">
        <v>22004.300000000003</v>
      </c>
    </row>
    <row r="65" spans="1:7" x14ac:dyDescent="0.2">
      <c r="A65" s="9" t="s">
        <v>411</v>
      </c>
      <c r="B65" s="29">
        <v>0</v>
      </c>
      <c r="C65" s="36">
        <v>0</v>
      </c>
      <c r="D65" s="43">
        <v>0</v>
      </c>
      <c r="E65" s="29">
        <v>0.08</v>
      </c>
      <c r="F65" s="23">
        <v>5</v>
      </c>
      <c r="G65" s="23">
        <v>3.36</v>
      </c>
    </row>
    <row r="66" spans="1:7" x14ac:dyDescent="0.2">
      <c r="A66" s="9" t="s">
        <v>46</v>
      </c>
      <c r="B66" s="10">
        <v>0</v>
      </c>
      <c r="C66" s="36">
        <v>0</v>
      </c>
      <c r="D66" s="43">
        <v>0</v>
      </c>
      <c r="E66" s="29">
        <v>41.79</v>
      </c>
      <c r="F66" s="23">
        <v>3023</v>
      </c>
      <c r="G66" s="23">
        <v>2176.35</v>
      </c>
    </row>
    <row r="67" spans="1:7" x14ac:dyDescent="0.2">
      <c r="A67" s="9" t="s">
        <v>47</v>
      </c>
      <c r="B67" s="10">
        <v>0</v>
      </c>
      <c r="C67" s="36">
        <v>0</v>
      </c>
      <c r="D67" s="43">
        <v>0</v>
      </c>
      <c r="E67" s="29">
        <v>6.47</v>
      </c>
      <c r="F67" s="23">
        <v>623</v>
      </c>
      <c r="G67" s="23">
        <v>432.14000000000004</v>
      </c>
    </row>
    <row r="68" spans="1:7" x14ac:dyDescent="0.2">
      <c r="A68" s="11" t="s">
        <v>48</v>
      </c>
      <c r="B68" s="26">
        <f>B64</f>
        <v>241.3158</v>
      </c>
      <c r="C68" s="27">
        <f>C64</f>
        <v>25338.159</v>
      </c>
      <c r="D68" s="28">
        <f>D64</f>
        <v>17736.711299999999</v>
      </c>
      <c r="E68" s="26">
        <f>SUM(E64:E67)</f>
        <v>439.40000000000003</v>
      </c>
      <c r="F68" s="27">
        <f>SUM(F64:F67)</f>
        <v>35507</v>
      </c>
      <c r="G68" s="27">
        <f>SUM(G64:G67)</f>
        <v>24616.15</v>
      </c>
    </row>
    <row r="69" spans="1:7" x14ac:dyDescent="0.2">
      <c r="A69" s="11"/>
      <c r="B69" s="26"/>
      <c r="C69" s="27"/>
      <c r="D69" s="28"/>
      <c r="E69" s="26"/>
      <c r="F69" s="27"/>
      <c r="G69" s="27"/>
    </row>
    <row r="70" spans="1:7" x14ac:dyDescent="0.2">
      <c r="A70" s="11" t="s">
        <v>49</v>
      </c>
      <c r="B70" s="32">
        <v>0</v>
      </c>
      <c r="C70" s="27">
        <f>B70*130</f>
        <v>0</v>
      </c>
      <c r="D70" s="28">
        <f>C70*70/100</f>
        <v>0</v>
      </c>
      <c r="E70" s="32">
        <v>0</v>
      </c>
      <c r="F70" s="33">
        <v>0</v>
      </c>
      <c r="G70" s="31">
        <v>0</v>
      </c>
    </row>
    <row r="71" spans="1:7" x14ac:dyDescent="0.2">
      <c r="A71" s="11"/>
      <c r="B71" s="26"/>
      <c r="C71" s="27"/>
      <c r="D71" s="28"/>
      <c r="E71" s="26"/>
      <c r="F71" s="27"/>
      <c r="G71" s="27"/>
    </row>
    <row r="72" spans="1:7" x14ac:dyDescent="0.2">
      <c r="A72" s="9" t="s">
        <v>50</v>
      </c>
      <c r="B72" s="29">
        <v>480.19299999999998</v>
      </c>
      <c r="C72" s="36">
        <f>B72*90</f>
        <v>43217.369999999995</v>
      </c>
      <c r="D72" s="43">
        <f>C72*70/100</f>
        <v>30252.158999999996</v>
      </c>
      <c r="E72" s="29">
        <v>167.57</v>
      </c>
      <c r="F72" s="23">
        <v>11163</v>
      </c>
      <c r="G72" s="23">
        <v>7733.3237099999997</v>
      </c>
    </row>
    <row r="73" spans="1:7" x14ac:dyDescent="0.2">
      <c r="A73" s="9" t="s">
        <v>51</v>
      </c>
      <c r="B73" s="10">
        <v>0</v>
      </c>
      <c r="C73" s="36">
        <v>0</v>
      </c>
      <c r="D73" s="43">
        <v>0</v>
      </c>
      <c r="E73" s="29">
        <v>268.16000000000003</v>
      </c>
      <c r="F73" s="23">
        <v>16360</v>
      </c>
      <c r="G73" s="23">
        <v>11021.841540000001</v>
      </c>
    </row>
    <row r="74" spans="1:7" x14ac:dyDescent="0.2">
      <c r="A74" s="9" t="s">
        <v>52</v>
      </c>
      <c r="B74" s="10">
        <v>0</v>
      </c>
      <c r="C74" s="36">
        <v>0</v>
      </c>
      <c r="D74" s="43">
        <v>0</v>
      </c>
      <c r="E74" s="29">
        <v>5.49</v>
      </c>
      <c r="F74" s="23">
        <v>306</v>
      </c>
      <c r="G74" s="23">
        <v>397.33</v>
      </c>
    </row>
    <row r="75" spans="1:7" s="20" customFormat="1" x14ac:dyDescent="0.2">
      <c r="A75" s="9" t="s">
        <v>53</v>
      </c>
      <c r="B75" s="10">
        <v>0</v>
      </c>
      <c r="C75" s="36">
        <v>0</v>
      </c>
      <c r="D75" s="43">
        <v>0</v>
      </c>
      <c r="E75" s="37">
        <v>11.47</v>
      </c>
      <c r="F75" s="38">
        <v>736</v>
      </c>
      <c r="G75" s="23">
        <v>529.35</v>
      </c>
    </row>
    <row r="76" spans="1:7" x14ac:dyDescent="0.2">
      <c r="A76" s="11" t="s">
        <v>54</v>
      </c>
      <c r="B76" s="26">
        <f>B72</f>
        <v>480.19299999999998</v>
      </c>
      <c r="C76" s="27">
        <f>C72</f>
        <v>43217.369999999995</v>
      </c>
      <c r="D76" s="28">
        <f>D72</f>
        <v>30252.158999999996</v>
      </c>
      <c r="E76" s="26">
        <f>SUM(E72:E75)</f>
        <v>452.69000000000005</v>
      </c>
      <c r="F76" s="27">
        <f>SUM(F72:F75)</f>
        <v>28565</v>
      </c>
      <c r="G76" s="27">
        <f>SUM(G72:G75)</f>
        <v>19681.845250000002</v>
      </c>
    </row>
    <row r="77" spans="1:7" x14ac:dyDescent="0.2">
      <c r="A77" s="11"/>
      <c r="B77" s="26"/>
      <c r="C77" s="27"/>
      <c r="D77" s="28"/>
      <c r="E77" s="26"/>
      <c r="F77" s="27"/>
      <c r="G77" s="27"/>
    </row>
    <row r="78" spans="1:7" x14ac:dyDescent="0.2">
      <c r="A78" s="9" t="s">
        <v>55</v>
      </c>
      <c r="B78" s="29">
        <v>160.15</v>
      </c>
      <c r="C78" s="36">
        <f>B78*90</f>
        <v>14413.5</v>
      </c>
      <c r="D78" s="43">
        <f>C78*70/100</f>
        <v>10089.450000000001</v>
      </c>
      <c r="E78" s="63">
        <v>34.797499999999999</v>
      </c>
      <c r="F78" s="23">
        <v>2249.3700000000003</v>
      </c>
      <c r="G78" s="23">
        <v>1381.6299999999999</v>
      </c>
    </row>
    <row r="79" spans="1:7" x14ac:dyDescent="0.2">
      <c r="A79" s="9" t="s">
        <v>56</v>
      </c>
      <c r="B79" s="14">
        <v>0</v>
      </c>
      <c r="C79" s="14">
        <v>0</v>
      </c>
      <c r="D79" s="49">
        <v>0</v>
      </c>
      <c r="E79" s="63">
        <v>109.2359000000001</v>
      </c>
      <c r="F79" s="23">
        <v>7219.1</v>
      </c>
      <c r="G79" s="23">
        <v>5172.91327</v>
      </c>
    </row>
    <row r="80" spans="1:7" x14ac:dyDescent="0.2">
      <c r="A80" s="11" t="s">
        <v>55</v>
      </c>
      <c r="B80" s="26">
        <f>SUM(B78:B79)</f>
        <v>160.15</v>
      </c>
      <c r="C80" s="27">
        <f>C78</f>
        <v>14413.5</v>
      </c>
      <c r="D80" s="28">
        <f>D78</f>
        <v>10089.450000000001</v>
      </c>
      <c r="E80" s="26">
        <f>SUM(E78:E79)</f>
        <v>144.03340000000009</v>
      </c>
      <c r="F80" s="27">
        <f>SUM(F78:F79)</f>
        <v>9468.4700000000012</v>
      </c>
      <c r="G80" s="27">
        <f>SUM(G78:G79)</f>
        <v>6554.5432700000001</v>
      </c>
    </row>
    <row r="81" spans="1:7" x14ac:dyDescent="0.2">
      <c r="A81" s="11"/>
      <c r="B81" s="26"/>
      <c r="C81" s="27"/>
      <c r="D81" s="28"/>
      <c r="E81" s="34"/>
      <c r="F81" s="27"/>
      <c r="G81" s="27"/>
    </row>
    <row r="82" spans="1:7" x14ac:dyDescent="0.2">
      <c r="A82" s="9" t="s">
        <v>57</v>
      </c>
      <c r="B82" s="29">
        <v>489.35930000000002</v>
      </c>
      <c r="C82" s="36">
        <f>B82*115</f>
        <v>56276.319500000005</v>
      </c>
      <c r="D82" s="43">
        <f>C82*70/100</f>
        <v>39393.423650000004</v>
      </c>
      <c r="E82" s="29">
        <v>142.94999999999999</v>
      </c>
      <c r="F82" s="23">
        <v>12667</v>
      </c>
      <c r="G82" s="23">
        <v>8675.0131299999994</v>
      </c>
    </row>
    <row r="83" spans="1:7" x14ac:dyDescent="0.2">
      <c r="A83" s="9" t="s">
        <v>58</v>
      </c>
      <c r="B83" s="10">
        <v>0</v>
      </c>
      <c r="C83" s="36">
        <f>B83*140</f>
        <v>0</v>
      </c>
      <c r="D83" s="43">
        <f>C83*70/100</f>
        <v>0</v>
      </c>
      <c r="E83" s="29">
        <v>50.79</v>
      </c>
      <c r="F83" s="23">
        <v>4381</v>
      </c>
      <c r="G83" s="23">
        <v>3155.41</v>
      </c>
    </row>
    <row r="84" spans="1:7" x14ac:dyDescent="0.2">
      <c r="A84" s="9" t="s">
        <v>59</v>
      </c>
      <c r="B84" s="10">
        <v>0</v>
      </c>
      <c r="C84" s="36">
        <v>0</v>
      </c>
      <c r="D84" s="43">
        <v>0</v>
      </c>
      <c r="E84" s="29">
        <v>188.58</v>
      </c>
      <c r="F84" s="23">
        <v>16586</v>
      </c>
      <c r="G84" s="23">
        <v>11622.090219999998</v>
      </c>
    </row>
    <row r="85" spans="1:7" x14ac:dyDescent="0.2">
      <c r="A85" s="9" t="s">
        <v>60</v>
      </c>
      <c r="B85" s="10">
        <v>0</v>
      </c>
      <c r="C85" s="36">
        <v>0</v>
      </c>
      <c r="D85" s="43">
        <v>0</v>
      </c>
      <c r="E85" s="29">
        <v>53.23</v>
      </c>
      <c r="F85" s="23">
        <v>4653</v>
      </c>
      <c r="G85" s="23">
        <v>3177.33</v>
      </c>
    </row>
    <row r="86" spans="1:7" x14ac:dyDescent="0.2">
      <c r="A86" s="9" t="s">
        <v>61</v>
      </c>
      <c r="B86" s="10">
        <v>0</v>
      </c>
      <c r="C86" s="36">
        <v>0</v>
      </c>
      <c r="D86" s="43">
        <v>0</v>
      </c>
      <c r="E86" s="29">
        <v>27.75</v>
      </c>
      <c r="F86" s="23">
        <v>2645</v>
      </c>
      <c r="G86" s="23">
        <v>1837.7710399999999</v>
      </c>
    </row>
    <row r="87" spans="1:7" x14ac:dyDescent="0.2">
      <c r="A87" s="11" t="s">
        <v>57</v>
      </c>
      <c r="B87" s="26">
        <f t="shared" ref="B87:F87" si="13">SUM(B82:B86)</f>
        <v>489.35930000000002</v>
      </c>
      <c r="C87" s="27">
        <f t="shared" si="13"/>
        <v>56276.319500000005</v>
      </c>
      <c r="D87" s="28">
        <f t="shared" si="13"/>
        <v>39393.423650000004</v>
      </c>
      <c r="E87" s="26">
        <f t="shared" si="13"/>
        <v>463.3</v>
      </c>
      <c r="F87" s="27">
        <f t="shared" si="13"/>
        <v>40932</v>
      </c>
      <c r="G87" s="27">
        <f>SUM(G82:G86)</f>
        <v>28467.614389999995</v>
      </c>
    </row>
    <row r="88" spans="1:7" x14ac:dyDescent="0.2">
      <c r="A88" s="11"/>
      <c r="B88" s="26"/>
      <c r="C88" s="27"/>
      <c r="D88" s="28"/>
      <c r="E88" s="26"/>
      <c r="F88" s="27"/>
      <c r="G88" s="27"/>
    </row>
    <row r="89" spans="1:7" x14ac:dyDescent="0.2">
      <c r="A89" s="11" t="s">
        <v>62</v>
      </c>
      <c r="B89" s="32">
        <v>0.1419</v>
      </c>
      <c r="C89" s="27">
        <f>B89*110</f>
        <v>15.609</v>
      </c>
      <c r="D89" s="28">
        <f>C89*70/100</f>
        <v>10.926300000000001</v>
      </c>
      <c r="E89" s="32">
        <v>0.14000000000000001</v>
      </c>
      <c r="F89" s="33">
        <v>14</v>
      </c>
      <c r="G89" s="33">
        <v>9.5</v>
      </c>
    </row>
    <row r="90" spans="1:7" x14ac:dyDescent="0.2">
      <c r="A90" s="11"/>
      <c r="B90" s="26"/>
      <c r="C90" s="27"/>
      <c r="D90" s="28"/>
      <c r="E90" s="26"/>
      <c r="F90" s="27"/>
      <c r="G90" s="27"/>
    </row>
    <row r="91" spans="1:7" x14ac:dyDescent="0.2">
      <c r="A91" s="9" t="s">
        <v>63</v>
      </c>
      <c r="B91" s="29">
        <v>190.91970000000001</v>
      </c>
      <c r="C91" s="36">
        <f>B91*100</f>
        <v>19091.97</v>
      </c>
      <c r="D91" s="43">
        <f>C91*70/100</f>
        <v>13364.379000000001</v>
      </c>
      <c r="E91" s="29">
        <v>52.87</v>
      </c>
      <c r="F91" s="23">
        <v>4283</v>
      </c>
      <c r="G91" s="23">
        <v>2989.7199999999993</v>
      </c>
    </row>
    <row r="92" spans="1:7" x14ac:dyDescent="0.2">
      <c r="A92" s="9" t="s">
        <v>397</v>
      </c>
      <c r="B92" s="10">
        <v>0</v>
      </c>
      <c r="C92" s="36">
        <v>0</v>
      </c>
      <c r="D92" s="43">
        <v>0</v>
      </c>
      <c r="E92" s="29">
        <v>113.41</v>
      </c>
      <c r="F92" s="23">
        <v>9049</v>
      </c>
      <c r="G92" s="23">
        <v>6263.62</v>
      </c>
    </row>
    <row r="93" spans="1:7" x14ac:dyDescent="0.2">
      <c r="A93" s="9" t="s">
        <v>64</v>
      </c>
      <c r="B93" s="10">
        <v>0</v>
      </c>
      <c r="C93" s="36">
        <v>0</v>
      </c>
      <c r="D93" s="43">
        <v>0</v>
      </c>
      <c r="E93" s="29">
        <v>5.48</v>
      </c>
      <c r="F93" s="23">
        <v>493</v>
      </c>
      <c r="G93" s="23">
        <v>343.1</v>
      </c>
    </row>
    <row r="94" spans="1:7" x14ac:dyDescent="0.2">
      <c r="A94" s="11" t="s">
        <v>65</v>
      </c>
      <c r="B94" s="26">
        <f>B91</f>
        <v>190.91970000000001</v>
      </c>
      <c r="C94" s="27">
        <f>C91</f>
        <v>19091.97</v>
      </c>
      <c r="D94" s="28">
        <f>D91</f>
        <v>13364.379000000001</v>
      </c>
      <c r="E94" s="26">
        <f>SUM(E91:E93)</f>
        <v>171.76</v>
      </c>
      <c r="F94" s="27">
        <f>SUM(F91:F93)</f>
        <v>13825</v>
      </c>
      <c r="G94" s="27">
        <f>SUM(G91:G93)</f>
        <v>9596.44</v>
      </c>
    </row>
    <row r="95" spans="1:7" x14ac:dyDescent="0.2">
      <c r="A95" s="11"/>
      <c r="B95" s="26"/>
      <c r="C95" s="27"/>
      <c r="D95" s="28"/>
      <c r="E95" s="26"/>
      <c r="F95" s="27"/>
      <c r="G95" s="27"/>
    </row>
    <row r="96" spans="1:7" x14ac:dyDescent="0.2">
      <c r="A96" s="9" t="s">
        <v>66</v>
      </c>
      <c r="B96" s="29">
        <v>7.8573000000000004</v>
      </c>
      <c r="C96" s="36">
        <f>B96*50</f>
        <v>392.86500000000001</v>
      </c>
      <c r="D96" s="43">
        <f>C96*70/100</f>
        <v>275.00549999999998</v>
      </c>
      <c r="E96" s="29">
        <v>4.88</v>
      </c>
      <c r="F96" s="23">
        <v>198</v>
      </c>
      <c r="G96" s="23">
        <v>123.9</v>
      </c>
    </row>
    <row r="97" spans="1:7" x14ac:dyDescent="0.2">
      <c r="A97" s="9" t="s">
        <v>67</v>
      </c>
      <c r="B97" s="10">
        <v>0</v>
      </c>
      <c r="C97" s="36">
        <v>0</v>
      </c>
      <c r="D97" s="43">
        <v>0</v>
      </c>
      <c r="E97" s="29">
        <v>0.49</v>
      </c>
      <c r="F97" s="23">
        <v>13</v>
      </c>
      <c r="G97" s="23">
        <v>4.5</v>
      </c>
    </row>
    <row r="98" spans="1:7" x14ac:dyDescent="0.2">
      <c r="A98" s="9" t="s">
        <v>68</v>
      </c>
      <c r="B98" s="10">
        <v>0</v>
      </c>
      <c r="C98" s="36">
        <v>0</v>
      </c>
      <c r="D98" s="43">
        <v>0</v>
      </c>
      <c r="E98" s="29">
        <v>1.58</v>
      </c>
      <c r="F98" s="23">
        <v>56</v>
      </c>
      <c r="G98" s="23">
        <v>28.418219999999998</v>
      </c>
    </row>
    <row r="99" spans="1:7" x14ac:dyDescent="0.2">
      <c r="A99" s="11" t="s">
        <v>69</v>
      </c>
      <c r="B99" s="26">
        <f>B96</f>
        <v>7.8573000000000004</v>
      </c>
      <c r="C99" s="27">
        <f>C96</f>
        <v>392.86500000000001</v>
      </c>
      <c r="D99" s="28">
        <f>D96</f>
        <v>275.00549999999998</v>
      </c>
      <c r="E99" s="26">
        <f>SUM(E96:E98)</f>
        <v>6.95</v>
      </c>
      <c r="F99" s="27">
        <f>SUM(F96:F98)</f>
        <v>267</v>
      </c>
      <c r="G99" s="27">
        <f>SUM(G96:G98)</f>
        <v>156.81822</v>
      </c>
    </row>
    <row r="100" spans="1:7" x14ac:dyDescent="0.2">
      <c r="A100" s="11"/>
      <c r="B100" s="26"/>
      <c r="C100" s="27"/>
      <c r="D100" s="28"/>
      <c r="E100" s="26"/>
      <c r="F100" s="27"/>
      <c r="G100" s="27"/>
    </row>
    <row r="101" spans="1:7" x14ac:dyDescent="0.2">
      <c r="A101" s="11" t="s">
        <v>70</v>
      </c>
      <c r="B101" s="32">
        <v>27.835100000000001</v>
      </c>
      <c r="C101" s="27">
        <f>B101*125</f>
        <v>3479.3875000000003</v>
      </c>
      <c r="D101" s="28">
        <f>C101*70/100</f>
        <v>2435.5712500000004</v>
      </c>
      <c r="E101" s="32">
        <v>67.33</v>
      </c>
      <c r="F101" s="33">
        <v>6496</v>
      </c>
      <c r="G101" s="33">
        <v>4437.8162100000009</v>
      </c>
    </row>
    <row r="102" spans="1:7" x14ac:dyDescent="0.2">
      <c r="A102" s="11"/>
      <c r="B102" s="26"/>
      <c r="C102" s="27"/>
      <c r="D102" s="28"/>
      <c r="E102" s="26"/>
      <c r="F102" s="27"/>
      <c r="G102" s="27"/>
    </row>
    <row r="103" spans="1:7" x14ac:dyDescent="0.2">
      <c r="A103" s="11" t="s">
        <v>71</v>
      </c>
      <c r="B103" s="32">
        <v>0.57999999999999996</v>
      </c>
      <c r="C103" s="27">
        <f>B103*125</f>
        <v>72.5</v>
      </c>
      <c r="D103" s="28">
        <f>C103*70/100</f>
        <v>50.75</v>
      </c>
      <c r="E103" s="32">
        <v>7.75</v>
      </c>
      <c r="F103" s="33">
        <v>837</v>
      </c>
      <c r="G103" s="33">
        <v>583.71392000000003</v>
      </c>
    </row>
    <row r="104" spans="1:7" x14ac:dyDescent="0.2">
      <c r="A104" s="11"/>
      <c r="B104" s="26"/>
      <c r="C104" s="27"/>
      <c r="D104" s="28"/>
      <c r="E104" s="32"/>
      <c r="F104" s="33"/>
      <c r="G104" s="33"/>
    </row>
    <row r="105" spans="1:7" x14ac:dyDescent="0.2">
      <c r="A105" s="9" t="s">
        <v>394</v>
      </c>
      <c r="B105" s="10">
        <v>0</v>
      </c>
      <c r="C105" s="36">
        <v>0</v>
      </c>
      <c r="D105" s="43">
        <v>0</v>
      </c>
      <c r="E105" s="29">
        <v>0</v>
      </c>
      <c r="F105" s="23">
        <v>0</v>
      </c>
      <c r="G105" s="23">
        <v>0</v>
      </c>
    </row>
    <row r="106" spans="1:7" x14ac:dyDescent="0.2">
      <c r="A106" s="9" t="s">
        <v>72</v>
      </c>
      <c r="B106" s="10">
        <v>0</v>
      </c>
      <c r="C106" s="36">
        <v>0</v>
      </c>
      <c r="D106" s="43">
        <v>0</v>
      </c>
      <c r="E106" s="29">
        <v>0.33</v>
      </c>
      <c r="F106" s="23">
        <v>26</v>
      </c>
      <c r="G106" s="23">
        <v>17.7</v>
      </c>
    </row>
    <row r="107" spans="1:7" x14ac:dyDescent="0.2">
      <c r="A107" s="9" t="s">
        <v>415</v>
      </c>
      <c r="B107" s="10">
        <v>0</v>
      </c>
      <c r="C107" s="36">
        <v>0</v>
      </c>
      <c r="D107" s="43">
        <v>0</v>
      </c>
      <c r="E107" s="29">
        <v>0.38</v>
      </c>
      <c r="F107" s="23">
        <v>45</v>
      </c>
      <c r="G107" s="23">
        <f>ROUNDDOWN(29.65,0)</f>
        <v>29</v>
      </c>
    </row>
    <row r="108" spans="1:7" x14ac:dyDescent="0.2">
      <c r="A108" s="11" t="s">
        <v>394</v>
      </c>
      <c r="B108" s="32">
        <f t="shared" ref="B108" si="14">SUM(B105:B106)</f>
        <v>0</v>
      </c>
      <c r="C108" s="33">
        <f t="shared" ref="C108" si="15">SUM(C105:C106)</f>
        <v>0</v>
      </c>
      <c r="D108" s="28">
        <f t="shared" ref="D108" si="16">SUM(D105:D106)</f>
        <v>0</v>
      </c>
      <c r="E108" s="32">
        <f>SUM(E105:E107)</f>
        <v>0.71</v>
      </c>
      <c r="F108" s="33">
        <f>SUM(F105:F107)</f>
        <v>71</v>
      </c>
      <c r="G108" s="33">
        <f>SUM(G105:G107)</f>
        <v>46.7</v>
      </c>
    </row>
    <row r="109" spans="1:7" x14ac:dyDescent="0.2">
      <c r="A109" s="11"/>
      <c r="B109" s="26"/>
      <c r="C109" s="27"/>
      <c r="D109" s="28"/>
      <c r="E109" s="26"/>
      <c r="F109" s="27"/>
      <c r="G109" s="27"/>
    </row>
    <row r="110" spans="1:7" x14ac:dyDescent="0.2">
      <c r="A110" s="9" t="s">
        <v>73</v>
      </c>
      <c r="B110" s="29">
        <v>148.4932</v>
      </c>
      <c r="C110" s="36">
        <f>B110*105</f>
        <v>15591.786</v>
      </c>
      <c r="D110" s="43">
        <f>C110*70/100</f>
        <v>10914.2502</v>
      </c>
      <c r="E110" s="29">
        <v>6.09</v>
      </c>
      <c r="F110" s="23">
        <v>536</v>
      </c>
      <c r="G110" s="23">
        <v>365.98</v>
      </c>
    </row>
    <row r="111" spans="1:7" x14ac:dyDescent="0.2">
      <c r="A111" s="9" t="s">
        <v>74</v>
      </c>
      <c r="B111" s="29">
        <v>39.933999999999997</v>
      </c>
      <c r="C111" s="36">
        <f>B111*105</f>
        <v>4193.07</v>
      </c>
      <c r="D111" s="43">
        <f>C111*70/100</f>
        <v>2935.1489999999994</v>
      </c>
      <c r="E111" s="29">
        <v>29.27</v>
      </c>
      <c r="F111" s="23">
        <v>2118</v>
      </c>
      <c r="G111" s="23">
        <v>1479</v>
      </c>
    </row>
    <row r="112" spans="1:7" x14ac:dyDescent="0.2">
      <c r="A112" s="9" t="s">
        <v>414</v>
      </c>
      <c r="B112" s="10">
        <v>0</v>
      </c>
      <c r="C112" s="36">
        <v>0</v>
      </c>
      <c r="D112" s="43">
        <v>0</v>
      </c>
      <c r="E112" s="29">
        <v>0.26</v>
      </c>
      <c r="F112" s="23">
        <v>9</v>
      </c>
      <c r="G112" s="23">
        <v>6</v>
      </c>
    </row>
    <row r="113" spans="1:7" x14ac:dyDescent="0.2">
      <c r="A113" s="9" t="s">
        <v>75</v>
      </c>
      <c r="B113" s="10">
        <v>0</v>
      </c>
      <c r="C113" s="36">
        <v>0</v>
      </c>
      <c r="D113" s="43">
        <v>0</v>
      </c>
      <c r="E113" s="29">
        <v>3.97</v>
      </c>
      <c r="F113" s="23">
        <v>274</v>
      </c>
      <c r="G113" s="23">
        <v>191</v>
      </c>
    </row>
    <row r="114" spans="1:7" x14ac:dyDescent="0.2">
      <c r="A114" s="11" t="s">
        <v>73</v>
      </c>
      <c r="B114" s="26">
        <f>SUM(B110:B113)</f>
        <v>188.4272</v>
      </c>
      <c r="C114" s="27">
        <f t="shared" ref="C114:D114" si="17">SUM(C110:C113)</f>
        <v>19784.856</v>
      </c>
      <c r="D114" s="28">
        <f t="shared" si="17"/>
        <v>13849.3992</v>
      </c>
      <c r="E114" s="26">
        <f>SUM(E110:E113)</f>
        <v>39.589999999999996</v>
      </c>
      <c r="F114" s="33">
        <f t="shared" ref="F114" si="18">SUM(F110:F113)</f>
        <v>2937</v>
      </c>
      <c r="G114" s="33">
        <f>SUM(G110:G113)</f>
        <v>2041.98</v>
      </c>
    </row>
    <row r="115" spans="1:7" x14ac:dyDescent="0.2">
      <c r="A115" s="11"/>
      <c r="B115" s="26"/>
      <c r="C115" s="27"/>
      <c r="D115" s="28"/>
      <c r="E115" s="26"/>
      <c r="F115" s="27"/>
      <c r="G115" s="27"/>
    </row>
    <row r="116" spans="1:7" x14ac:dyDescent="0.2">
      <c r="A116" s="9" t="s">
        <v>76</v>
      </c>
      <c r="B116" s="29">
        <v>27.983599999999999</v>
      </c>
      <c r="C116" s="36">
        <f>B116*105</f>
        <v>2938.2779999999998</v>
      </c>
      <c r="D116" s="43">
        <f>C116*70/100</f>
        <v>2056.7945999999997</v>
      </c>
      <c r="E116" s="10">
        <v>0</v>
      </c>
      <c r="F116" s="36">
        <v>0</v>
      </c>
      <c r="G116" s="36">
        <v>0</v>
      </c>
    </row>
    <row r="117" spans="1:7" x14ac:dyDescent="0.2">
      <c r="A117" s="9" t="s">
        <v>77</v>
      </c>
      <c r="B117" s="29">
        <v>1.9717</v>
      </c>
      <c r="C117" s="36">
        <f>B117*105</f>
        <v>207.02850000000001</v>
      </c>
      <c r="D117" s="43">
        <f>C117*70/100</f>
        <v>144.91995</v>
      </c>
      <c r="E117" s="29">
        <v>0</v>
      </c>
      <c r="F117" s="23">
        <v>0</v>
      </c>
      <c r="G117" s="36">
        <v>0</v>
      </c>
    </row>
    <row r="118" spans="1:7" x14ac:dyDescent="0.2">
      <c r="A118" s="11" t="s">
        <v>76</v>
      </c>
      <c r="B118" s="26">
        <f>SUM(B116:B117)</f>
        <v>29.955299999999998</v>
      </c>
      <c r="C118" s="27">
        <f>SUM(C116:C117)</f>
        <v>3145.3064999999997</v>
      </c>
      <c r="D118" s="28">
        <f>SUM(D116:D117)</f>
        <v>2201.7145499999997</v>
      </c>
      <c r="E118" s="26">
        <f>SUM(E116:E117)</f>
        <v>0</v>
      </c>
      <c r="F118" s="27">
        <f t="shared" ref="F118" si="19">SUM(F116:F117)</f>
        <v>0</v>
      </c>
      <c r="G118" s="27">
        <v>0</v>
      </c>
    </row>
    <row r="119" spans="1:7" x14ac:dyDescent="0.2">
      <c r="A119" s="11"/>
      <c r="B119" s="26"/>
      <c r="C119" s="27"/>
      <c r="D119" s="28"/>
      <c r="E119" s="26"/>
      <c r="F119" s="27"/>
      <c r="G119" s="27"/>
    </row>
    <row r="120" spans="1:7" x14ac:dyDescent="0.2">
      <c r="A120" s="9" t="s">
        <v>78</v>
      </c>
      <c r="B120" s="29">
        <v>19.508299999999998</v>
      </c>
      <c r="C120" s="36">
        <f>B120*90</f>
        <v>1755.7469999999998</v>
      </c>
      <c r="D120" s="43">
        <f>C120*70/100</f>
        <v>1229.0228999999999</v>
      </c>
      <c r="E120" s="29">
        <v>0.06</v>
      </c>
      <c r="F120" s="23">
        <v>5</v>
      </c>
      <c r="G120" s="23">
        <v>3.8</v>
      </c>
    </row>
    <row r="121" spans="1:7" x14ac:dyDescent="0.2">
      <c r="A121" s="9" t="s">
        <v>79</v>
      </c>
      <c r="B121" s="29">
        <v>0.71609999999999996</v>
      </c>
      <c r="C121" s="36">
        <f>B121*90</f>
        <v>64.448999999999998</v>
      </c>
      <c r="D121" s="43">
        <f>C121*70/100</f>
        <v>45.1143</v>
      </c>
      <c r="E121" s="29">
        <v>0</v>
      </c>
      <c r="F121" s="23">
        <v>0</v>
      </c>
      <c r="G121" s="23">
        <v>0</v>
      </c>
    </row>
    <row r="122" spans="1:7" x14ac:dyDescent="0.2">
      <c r="A122" s="11" t="s">
        <v>78</v>
      </c>
      <c r="B122" s="26">
        <f>SUM(B120:B121)</f>
        <v>20.224399999999999</v>
      </c>
      <c r="C122" s="27">
        <f>SUM(C120:C121)</f>
        <v>1820.1959999999999</v>
      </c>
      <c r="D122" s="28">
        <f>SUM(D120:D121)</f>
        <v>1274.1371999999999</v>
      </c>
      <c r="E122" s="26">
        <f>SUM(E120:E121)</f>
        <v>0.06</v>
      </c>
      <c r="F122" s="27">
        <f t="shared" ref="F122" si="20">SUM(F120:F121)</f>
        <v>5</v>
      </c>
      <c r="G122" s="27">
        <f>SUM(G120:G121)</f>
        <v>3.8</v>
      </c>
    </row>
    <row r="123" spans="1:7" x14ac:dyDescent="0.2">
      <c r="A123" s="11"/>
      <c r="B123" s="26"/>
      <c r="C123" s="27"/>
      <c r="D123" s="28"/>
      <c r="E123" s="26"/>
      <c r="F123" s="27"/>
      <c r="G123" s="27"/>
    </row>
    <row r="124" spans="1:7" x14ac:dyDescent="0.2">
      <c r="A124" s="9" t="s">
        <v>432</v>
      </c>
      <c r="B124" s="29">
        <v>135.57320000000001</v>
      </c>
      <c r="C124" s="36">
        <f>B124*115</f>
        <v>15590.918000000001</v>
      </c>
      <c r="D124" s="43">
        <f>C124*70/100</f>
        <v>10913.642599999999</v>
      </c>
      <c r="E124" s="29">
        <v>0.28999999999999998</v>
      </c>
      <c r="F124" s="23">
        <v>34</v>
      </c>
      <c r="G124" s="23">
        <v>23</v>
      </c>
    </row>
    <row r="125" spans="1:7" x14ac:dyDescent="0.2">
      <c r="A125" s="9" t="s">
        <v>80</v>
      </c>
      <c r="B125" s="29">
        <v>11.968999999999999</v>
      </c>
      <c r="C125" s="36">
        <f>B125*115</f>
        <v>1376.4349999999999</v>
      </c>
      <c r="D125" s="43">
        <f>C125*70/100</f>
        <v>963.50450000000001</v>
      </c>
      <c r="E125" s="29">
        <v>0</v>
      </c>
      <c r="F125" s="23">
        <v>0</v>
      </c>
      <c r="G125" s="23">
        <v>0</v>
      </c>
    </row>
    <row r="126" spans="1:7" x14ac:dyDescent="0.2">
      <c r="A126" s="11" t="s">
        <v>432</v>
      </c>
      <c r="B126" s="26">
        <f>SUM(B124:B125)</f>
        <v>147.54220000000001</v>
      </c>
      <c r="C126" s="27">
        <f>SUM(C124:C125)</f>
        <v>16967.353000000003</v>
      </c>
      <c r="D126" s="28">
        <f>SUM(D124:D125)</f>
        <v>11877.147099999998</v>
      </c>
      <c r="E126" s="26">
        <f t="shared" ref="E126:F126" si="21">SUM(E124:E125)</f>
        <v>0.28999999999999998</v>
      </c>
      <c r="F126" s="27">
        <f t="shared" si="21"/>
        <v>34</v>
      </c>
      <c r="G126" s="27">
        <f>SUM(G124:G125)</f>
        <v>23</v>
      </c>
    </row>
    <row r="127" spans="1:7" x14ac:dyDescent="0.2">
      <c r="A127" s="11"/>
      <c r="B127" s="26"/>
      <c r="C127" s="27"/>
      <c r="D127" s="28"/>
      <c r="E127" s="26"/>
      <c r="F127" s="27"/>
      <c r="G127" s="27"/>
    </row>
    <row r="128" spans="1:7" x14ac:dyDescent="0.2">
      <c r="A128" s="9" t="s">
        <v>81</v>
      </c>
      <c r="B128" s="29">
        <v>165.78909999999999</v>
      </c>
      <c r="C128" s="36">
        <f>B128*90</f>
        <v>14921.018999999998</v>
      </c>
      <c r="D128" s="43">
        <f>C128*70/100</f>
        <v>10444.713299999998</v>
      </c>
      <c r="E128" s="29">
        <v>22.58</v>
      </c>
      <c r="F128" s="23">
        <v>1413</v>
      </c>
      <c r="G128" s="23">
        <v>946.67000000000007</v>
      </c>
    </row>
    <row r="129" spans="1:7" x14ac:dyDescent="0.2">
      <c r="A129" s="9" t="s">
        <v>82</v>
      </c>
      <c r="B129" s="29">
        <v>78.469200000000001</v>
      </c>
      <c r="C129" s="36">
        <f>B129*90</f>
        <v>7062.2280000000001</v>
      </c>
      <c r="D129" s="43">
        <f>C129*70/100</f>
        <v>4943.5596000000005</v>
      </c>
      <c r="E129" s="29">
        <v>56.46</v>
      </c>
      <c r="F129" s="23">
        <v>3783</v>
      </c>
      <c r="G129" s="23">
        <v>2642</v>
      </c>
    </row>
    <row r="130" spans="1:7" x14ac:dyDescent="0.2">
      <c r="A130" s="9" t="s">
        <v>84</v>
      </c>
      <c r="B130" s="10">
        <v>0</v>
      </c>
      <c r="C130" s="36">
        <v>0</v>
      </c>
      <c r="D130" s="43">
        <v>0</v>
      </c>
      <c r="E130" s="29">
        <v>0.86</v>
      </c>
      <c r="F130" s="23">
        <v>70</v>
      </c>
      <c r="G130" s="23">
        <v>48</v>
      </c>
    </row>
    <row r="131" spans="1:7" x14ac:dyDescent="0.2">
      <c r="A131" s="9" t="s">
        <v>83</v>
      </c>
      <c r="B131" s="10">
        <v>0</v>
      </c>
      <c r="C131" s="36">
        <v>0</v>
      </c>
      <c r="D131" s="43">
        <v>0</v>
      </c>
      <c r="E131" s="29">
        <v>1.04</v>
      </c>
      <c r="F131" s="23">
        <v>46</v>
      </c>
      <c r="G131" s="23">
        <v>32</v>
      </c>
    </row>
    <row r="132" spans="1:7" x14ac:dyDescent="0.2">
      <c r="A132" s="11" t="s">
        <v>81</v>
      </c>
      <c r="B132" s="26">
        <f t="shared" ref="B132:G132" si="22">SUM(B128:B131)</f>
        <v>244.25829999999999</v>
      </c>
      <c r="C132" s="27">
        <f t="shared" si="22"/>
        <v>21983.246999999999</v>
      </c>
      <c r="D132" s="28">
        <f t="shared" si="22"/>
        <v>15388.272899999998</v>
      </c>
      <c r="E132" s="26">
        <f t="shared" si="22"/>
        <v>80.94</v>
      </c>
      <c r="F132" s="27">
        <f t="shared" si="22"/>
        <v>5312</v>
      </c>
      <c r="G132" s="27">
        <f t="shared" si="22"/>
        <v>3668.67</v>
      </c>
    </row>
    <row r="133" spans="1:7" x14ac:dyDescent="0.2">
      <c r="A133" s="11"/>
      <c r="B133" s="26"/>
      <c r="C133" s="27"/>
      <c r="D133" s="28"/>
      <c r="E133" s="26"/>
      <c r="F133" s="27"/>
      <c r="G133" s="27"/>
    </row>
    <row r="134" spans="1:7" x14ac:dyDescent="0.2">
      <c r="A134" s="11" t="s">
        <v>85</v>
      </c>
      <c r="B134" s="32">
        <v>3.9300000000000002E-2</v>
      </c>
      <c r="C134" s="27">
        <f>B134*90</f>
        <v>3.5369999999999999</v>
      </c>
      <c r="D134" s="28">
        <f>C134*70/100</f>
        <v>2.4759000000000002</v>
      </c>
      <c r="E134" s="26">
        <v>0</v>
      </c>
      <c r="F134" s="27">
        <v>0</v>
      </c>
      <c r="G134" s="27">
        <v>0</v>
      </c>
    </row>
    <row r="135" spans="1:7" x14ac:dyDescent="0.2">
      <c r="A135" s="11"/>
      <c r="B135" s="26"/>
      <c r="C135" s="27"/>
      <c r="D135" s="28"/>
      <c r="E135" s="26"/>
      <c r="F135" s="27"/>
      <c r="G135" s="27"/>
    </row>
    <row r="136" spans="1:7" x14ac:dyDescent="0.2">
      <c r="A136" s="9" t="s">
        <v>86</v>
      </c>
      <c r="B136" s="29">
        <v>262.84190000000001</v>
      </c>
      <c r="C136" s="36">
        <f>B136*105</f>
        <v>27598.3995</v>
      </c>
      <c r="D136" s="43">
        <f>C136*70/100</f>
        <v>19318.879649999999</v>
      </c>
      <c r="E136" s="29">
        <v>33.549999999999997</v>
      </c>
      <c r="F136" s="23">
        <v>2625</v>
      </c>
      <c r="G136" s="23">
        <v>1828.2982799999997</v>
      </c>
    </row>
    <row r="137" spans="1:7" x14ac:dyDescent="0.2">
      <c r="A137" s="9" t="s">
        <v>87</v>
      </c>
      <c r="B137" s="29">
        <v>53.013800000000003</v>
      </c>
      <c r="C137" s="36">
        <f>B137*105</f>
        <v>5566.4490000000005</v>
      </c>
      <c r="D137" s="43">
        <f>C137*70/100</f>
        <v>3896.5143000000007</v>
      </c>
      <c r="E137" s="29">
        <v>25</v>
      </c>
      <c r="F137" s="23">
        <v>1761</v>
      </c>
      <c r="G137" s="23">
        <v>1228</v>
      </c>
    </row>
    <row r="138" spans="1:7" x14ac:dyDescent="0.2">
      <c r="A138" s="9" t="s">
        <v>416</v>
      </c>
      <c r="B138" s="10">
        <v>0</v>
      </c>
      <c r="C138" s="36">
        <v>0</v>
      </c>
      <c r="D138" s="43">
        <v>0</v>
      </c>
      <c r="E138" s="29">
        <v>0.09</v>
      </c>
      <c r="F138" s="23">
        <v>9</v>
      </c>
      <c r="G138" s="23">
        <v>6.57</v>
      </c>
    </row>
    <row r="139" spans="1:7" x14ac:dyDescent="0.2">
      <c r="A139" s="9" t="s">
        <v>88</v>
      </c>
      <c r="B139" s="10">
        <v>0</v>
      </c>
      <c r="C139" s="36">
        <v>0</v>
      </c>
      <c r="D139" s="43">
        <v>0</v>
      </c>
      <c r="E139" s="29">
        <v>27.88</v>
      </c>
      <c r="F139" s="23">
        <v>1860</v>
      </c>
      <c r="G139" s="23">
        <v>1298.88885</v>
      </c>
    </row>
    <row r="140" spans="1:7" x14ac:dyDescent="0.2">
      <c r="A140" s="11" t="s">
        <v>86</v>
      </c>
      <c r="B140" s="26">
        <f>SUM(B136:B139)</f>
        <v>315.85570000000001</v>
      </c>
      <c r="C140" s="27">
        <f t="shared" ref="C140:D140" si="23">SUM(C136:C139)</f>
        <v>33164.8485</v>
      </c>
      <c r="D140" s="27">
        <f t="shared" si="23"/>
        <v>23215.393949999998</v>
      </c>
      <c r="E140" s="26">
        <f>SUM(E136:E139)</f>
        <v>86.52</v>
      </c>
      <c r="F140" s="27">
        <f>SUM(F136:F139)</f>
        <v>6255</v>
      </c>
      <c r="G140" s="27">
        <f>SUM(G136:G139)</f>
        <v>4361.75713</v>
      </c>
    </row>
    <row r="141" spans="1:7" x14ac:dyDescent="0.2">
      <c r="A141" s="11"/>
      <c r="B141" s="26"/>
      <c r="C141" s="27"/>
      <c r="D141" s="28"/>
      <c r="E141" s="26"/>
      <c r="F141" s="27"/>
      <c r="G141" s="27"/>
    </row>
    <row r="142" spans="1:7" x14ac:dyDescent="0.2">
      <c r="A142" s="11" t="s">
        <v>89</v>
      </c>
      <c r="B142" s="32">
        <v>66.279700000000005</v>
      </c>
      <c r="C142" s="27">
        <f>B142*90</f>
        <v>5965.1730000000007</v>
      </c>
      <c r="D142" s="28">
        <f>C142*70/100</f>
        <v>4175.6211000000003</v>
      </c>
      <c r="E142" s="26">
        <v>44.69</v>
      </c>
      <c r="F142" s="27">
        <v>2453</v>
      </c>
      <c r="G142" s="33">
        <v>1711.63</v>
      </c>
    </row>
    <row r="143" spans="1:7" x14ac:dyDescent="0.2">
      <c r="A143" s="11"/>
      <c r="B143" s="26"/>
      <c r="C143" s="27"/>
      <c r="D143" s="28"/>
      <c r="E143" s="26"/>
      <c r="F143" s="27"/>
      <c r="G143" s="27"/>
    </row>
    <row r="144" spans="1:7" x14ac:dyDescent="0.2">
      <c r="A144" s="9" t="s">
        <v>90</v>
      </c>
      <c r="B144" s="29">
        <v>89.598500000000001</v>
      </c>
      <c r="C144" s="36">
        <f>B144*100</f>
        <v>8959.85</v>
      </c>
      <c r="D144" s="43">
        <f>C144*70/100</f>
        <v>6271.8950000000004</v>
      </c>
      <c r="E144" s="29">
        <v>72.319999999999993</v>
      </c>
      <c r="F144" s="23">
        <v>5668</v>
      </c>
      <c r="G144" s="23">
        <v>3952.5299999999997</v>
      </c>
    </row>
    <row r="145" spans="1:7" x14ac:dyDescent="0.2">
      <c r="A145" s="9" t="s">
        <v>91</v>
      </c>
      <c r="B145" s="10">
        <v>0</v>
      </c>
      <c r="C145" s="36">
        <v>0</v>
      </c>
      <c r="D145" s="43">
        <v>0</v>
      </c>
      <c r="E145" s="29">
        <v>0.82</v>
      </c>
      <c r="F145" s="23">
        <v>74</v>
      </c>
      <c r="G145" s="23">
        <v>29.5</v>
      </c>
    </row>
    <row r="146" spans="1:7" x14ac:dyDescent="0.2">
      <c r="A146" s="9" t="s">
        <v>92</v>
      </c>
      <c r="B146" s="10">
        <v>0</v>
      </c>
      <c r="C146" s="36">
        <v>0</v>
      </c>
      <c r="D146" s="43">
        <v>0</v>
      </c>
      <c r="E146" s="29">
        <v>1.03</v>
      </c>
      <c r="F146" s="23">
        <v>42</v>
      </c>
      <c r="G146" s="23">
        <v>29.42</v>
      </c>
    </row>
    <row r="147" spans="1:7" x14ac:dyDescent="0.2">
      <c r="A147" s="11" t="s">
        <v>93</v>
      </c>
      <c r="B147" s="26">
        <f>B144</f>
        <v>89.598500000000001</v>
      </c>
      <c r="C147" s="27">
        <f>C144</f>
        <v>8959.85</v>
      </c>
      <c r="D147" s="28">
        <f>D144</f>
        <v>6271.8950000000004</v>
      </c>
      <c r="E147" s="26">
        <f>SUM(E144:E146)</f>
        <v>74.169999999999987</v>
      </c>
      <c r="F147" s="27">
        <f t="shared" ref="F147" si="24">SUM(F144:F146)</f>
        <v>5784</v>
      </c>
      <c r="G147" s="27">
        <f>SUM(G144:G146)</f>
        <v>4011.45</v>
      </c>
    </row>
    <row r="148" spans="1:7" x14ac:dyDescent="0.2">
      <c r="A148" s="11"/>
      <c r="B148" s="26"/>
      <c r="C148" s="27"/>
      <c r="D148" s="28"/>
      <c r="E148" s="26"/>
      <c r="F148" s="27"/>
      <c r="G148" s="27"/>
    </row>
    <row r="149" spans="1:7" x14ac:dyDescent="0.2">
      <c r="A149" s="11" t="s">
        <v>94</v>
      </c>
      <c r="B149" s="32">
        <v>12.907</v>
      </c>
      <c r="C149" s="27">
        <f>B149*125</f>
        <v>1613.375</v>
      </c>
      <c r="D149" s="28">
        <f>C149*70/100</f>
        <v>1129.3625</v>
      </c>
      <c r="E149" s="32">
        <v>0</v>
      </c>
      <c r="F149" s="33">
        <v>0</v>
      </c>
      <c r="G149" s="33">
        <v>0</v>
      </c>
    </row>
    <row r="150" spans="1:7" x14ac:dyDescent="0.2">
      <c r="A150" s="11"/>
      <c r="B150" s="26"/>
      <c r="C150" s="27"/>
      <c r="D150" s="28"/>
      <c r="E150" s="26"/>
      <c r="F150" s="27"/>
      <c r="G150" s="27"/>
    </row>
    <row r="151" spans="1:7" x14ac:dyDescent="0.2">
      <c r="A151" s="11" t="s">
        <v>95</v>
      </c>
      <c r="B151" s="32">
        <v>72.860399999999998</v>
      </c>
      <c r="C151" s="27">
        <f>B151*105</f>
        <v>7650.3419999999996</v>
      </c>
      <c r="D151" s="28">
        <f>C151*70/100</f>
        <v>5355.2393999999995</v>
      </c>
      <c r="E151" s="32">
        <v>56.49</v>
      </c>
      <c r="F151" s="33">
        <v>5032</v>
      </c>
      <c r="G151" s="33">
        <v>3517.6099999999997</v>
      </c>
    </row>
    <row r="152" spans="1:7" x14ac:dyDescent="0.2">
      <c r="A152" s="11"/>
      <c r="B152" s="26"/>
      <c r="C152" s="27"/>
      <c r="D152" s="28"/>
      <c r="E152" s="26"/>
      <c r="F152" s="27"/>
      <c r="G152" s="27"/>
    </row>
    <row r="153" spans="1:7" x14ac:dyDescent="0.2">
      <c r="A153" s="9" t="s">
        <v>96</v>
      </c>
      <c r="B153" s="29">
        <v>37.274099999999997</v>
      </c>
      <c r="C153" s="36">
        <f>B153*90</f>
        <v>3354.6689999999999</v>
      </c>
      <c r="D153" s="43">
        <f>C153*70/100</f>
        <v>2348.2682999999997</v>
      </c>
      <c r="E153" s="29">
        <v>23.02</v>
      </c>
      <c r="F153" s="23">
        <v>1528</v>
      </c>
      <c r="G153" s="23">
        <v>1063.4299999999998</v>
      </c>
    </row>
    <row r="154" spans="1:7" x14ac:dyDescent="0.2">
      <c r="A154" s="9" t="s">
        <v>97</v>
      </c>
      <c r="B154" s="10">
        <v>0</v>
      </c>
      <c r="C154" s="36">
        <v>0</v>
      </c>
      <c r="D154" s="43">
        <v>0</v>
      </c>
      <c r="E154" s="29">
        <v>0.15</v>
      </c>
      <c r="F154" s="23">
        <v>4</v>
      </c>
      <c r="G154" s="23">
        <v>1.5</v>
      </c>
    </row>
    <row r="155" spans="1:7" x14ac:dyDescent="0.2">
      <c r="A155" s="11" t="s">
        <v>96</v>
      </c>
      <c r="B155" s="26">
        <f>SUM(B153:B153)</f>
        <v>37.274099999999997</v>
      </c>
      <c r="C155" s="27">
        <f>SUM(C153:C153)</f>
        <v>3354.6689999999999</v>
      </c>
      <c r="D155" s="28">
        <f>SUM(D153:D153)</f>
        <v>2348.2682999999997</v>
      </c>
      <c r="E155" s="26">
        <f>SUM(E153:E154)</f>
        <v>23.169999999999998</v>
      </c>
      <c r="F155" s="27">
        <f>SUM(F153:F154)</f>
        <v>1532</v>
      </c>
      <c r="G155" s="27">
        <f>SUM(G153:G154)</f>
        <v>1064.9299999999998</v>
      </c>
    </row>
    <row r="156" spans="1:7" x14ac:dyDescent="0.2">
      <c r="A156" s="11"/>
      <c r="B156" s="26"/>
      <c r="C156" s="27"/>
      <c r="D156" s="28"/>
      <c r="E156" s="26"/>
      <c r="F156" s="27"/>
      <c r="G156" s="27"/>
    </row>
    <row r="157" spans="1:7" x14ac:dyDescent="0.2">
      <c r="A157" s="11" t="s">
        <v>98</v>
      </c>
      <c r="B157" s="32">
        <v>25.558499999999999</v>
      </c>
      <c r="C157" s="27">
        <f>B157*100</f>
        <v>2555.85</v>
      </c>
      <c r="D157" s="28">
        <f>C157*70/100</f>
        <v>1789.095</v>
      </c>
      <c r="E157" s="32">
        <v>16.7</v>
      </c>
      <c r="F157" s="33">
        <v>941</v>
      </c>
      <c r="G157" s="33">
        <v>655.62</v>
      </c>
    </row>
    <row r="158" spans="1:7" x14ac:dyDescent="0.2">
      <c r="A158" s="11"/>
      <c r="B158" s="26"/>
      <c r="C158" s="27"/>
      <c r="D158" s="28"/>
      <c r="E158" s="26"/>
      <c r="F158" s="27"/>
      <c r="G158" s="27"/>
    </row>
    <row r="159" spans="1:7" x14ac:dyDescent="0.2">
      <c r="A159" s="9" t="s">
        <v>99</v>
      </c>
      <c r="B159" s="29">
        <v>67.936400000000006</v>
      </c>
      <c r="C159" s="36">
        <f>B159*90</f>
        <v>6114.2760000000007</v>
      </c>
      <c r="D159" s="43">
        <f>C159*70/100</f>
        <v>4279.9932000000008</v>
      </c>
      <c r="E159" s="29">
        <v>59.27</v>
      </c>
      <c r="F159" s="23">
        <v>4532</v>
      </c>
      <c r="G159" s="23">
        <v>3051.76</v>
      </c>
    </row>
    <row r="160" spans="1:7" x14ac:dyDescent="0.2">
      <c r="A160" s="9" t="s">
        <v>100</v>
      </c>
      <c r="B160" s="10">
        <v>0</v>
      </c>
      <c r="C160" s="36">
        <v>0</v>
      </c>
      <c r="D160" s="43">
        <v>0</v>
      </c>
      <c r="E160" s="29">
        <v>2.02</v>
      </c>
      <c r="F160" s="23">
        <v>129</v>
      </c>
      <c r="G160" s="23">
        <v>90.11</v>
      </c>
    </row>
    <row r="161" spans="1:7" x14ac:dyDescent="0.2">
      <c r="A161" s="11" t="s">
        <v>99</v>
      </c>
      <c r="B161" s="26">
        <f t="shared" ref="B161:D161" si="25">SUM(B159:B160)</f>
        <v>67.936400000000006</v>
      </c>
      <c r="C161" s="27">
        <f t="shared" si="25"/>
        <v>6114.2760000000007</v>
      </c>
      <c r="D161" s="28">
        <f t="shared" si="25"/>
        <v>4279.9932000000008</v>
      </c>
      <c r="E161" s="26">
        <f>SUM(E159:E160)</f>
        <v>61.290000000000006</v>
      </c>
      <c r="F161" s="33">
        <f t="shared" ref="F161" si="26">SUM(F159:F160)</f>
        <v>4661</v>
      </c>
      <c r="G161" s="33">
        <f>SUM(G159:G160)</f>
        <v>3141.8700000000003</v>
      </c>
    </row>
    <row r="162" spans="1:7" x14ac:dyDescent="0.2">
      <c r="A162" s="11"/>
      <c r="B162" s="26"/>
      <c r="C162" s="27"/>
      <c r="D162" s="28"/>
      <c r="E162" s="26"/>
      <c r="F162" s="27"/>
      <c r="G162" s="27"/>
    </row>
    <row r="163" spans="1:7" x14ac:dyDescent="0.2">
      <c r="A163" s="9" t="s">
        <v>101</v>
      </c>
      <c r="B163" s="29">
        <v>26.388999999999999</v>
      </c>
      <c r="C163" s="36">
        <f>B163*100</f>
        <v>2638.9</v>
      </c>
      <c r="D163" s="43">
        <f>C163*70/100</f>
        <v>1847.23</v>
      </c>
      <c r="E163" s="10">
        <v>23.28</v>
      </c>
      <c r="F163" s="36">
        <v>1985</v>
      </c>
      <c r="G163" s="23">
        <v>1383.74</v>
      </c>
    </row>
    <row r="164" spans="1:7" x14ac:dyDescent="0.2">
      <c r="A164" s="9" t="s">
        <v>102</v>
      </c>
      <c r="B164" s="10">
        <v>0</v>
      </c>
      <c r="C164" s="36">
        <v>0</v>
      </c>
      <c r="D164" s="43">
        <v>0</v>
      </c>
      <c r="E164" s="10">
        <v>2.0299999999999998</v>
      </c>
      <c r="F164" s="36">
        <v>145</v>
      </c>
      <c r="G164" s="23">
        <v>101</v>
      </c>
    </row>
    <row r="165" spans="1:7" x14ac:dyDescent="0.2">
      <c r="A165" s="11" t="s">
        <v>101</v>
      </c>
      <c r="B165" s="26">
        <f t="shared" ref="B165:F165" si="27">SUM(B163:B164)</f>
        <v>26.388999999999999</v>
      </c>
      <c r="C165" s="27">
        <f t="shared" si="27"/>
        <v>2638.9</v>
      </c>
      <c r="D165" s="28">
        <f t="shared" si="27"/>
        <v>1847.23</v>
      </c>
      <c r="E165" s="32">
        <f t="shared" si="27"/>
        <v>25.310000000000002</v>
      </c>
      <c r="F165" s="33">
        <f t="shared" si="27"/>
        <v>2130</v>
      </c>
      <c r="G165" s="33">
        <f>SUM(G163:G164)</f>
        <v>1484.74</v>
      </c>
    </row>
    <row r="166" spans="1:7" x14ac:dyDescent="0.2">
      <c r="A166" s="11"/>
      <c r="B166" s="26"/>
      <c r="C166" s="27"/>
      <c r="D166" s="28"/>
      <c r="E166" s="26"/>
      <c r="F166" s="27"/>
      <c r="G166" s="27"/>
    </row>
    <row r="167" spans="1:7" x14ac:dyDescent="0.2">
      <c r="A167" s="9" t="s">
        <v>103</v>
      </c>
      <c r="B167" s="29">
        <v>1.9308000000000001</v>
      </c>
      <c r="C167" s="36">
        <f>B167*90</f>
        <v>173.77200000000002</v>
      </c>
      <c r="D167" s="43">
        <f>C167*70/100</f>
        <v>121.64040000000001</v>
      </c>
      <c r="E167" s="10">
        <v>0.32</v>
      </c>
      <c r="F167" s="36">
        <v>27</v>
      </c>
      <c r="G167" s="23">
        <v>18.95</v>
      </c>
    </row>
    <row r="168" spans="1:7" x14ac:dyDescent="0.2">
      <c r="A168" s="9" t="s">
        <v>104</v>
      </c>
      <c r="B168" s="10">
        <v>0</v>
      </c>
      <c r="C168" s="36">
        <v>0</v>
      </c>
      <c r="D168" s="43">
        <v>0</v>
      </c>
      <c r="E168" s="29">
        <v>0.96</v>
      </c>
      <c r="F168" s="23">
        <v>9</v>
      </c>
      <c r="G168" s="23">
        <v>4.5</v>
      </c>
    </row>
    <row r="169" spans="1:7" x14ac:dyDescent="0.2">
      <c r="A169" s="11" t="s">
        <v>103</v>
      </c>
      <c r="B169" s="26">
        <f>SUM(B167:B168)</f>
        <v>1.9308000000000001</v>
      </c>
      <c r="C169" s="27">
        <f>C167</f>
        <v>173.77200000000002</v>
      </c>
      <c r="D169" s="28">
        <f>C169*70/100</f>
        <v>121.64040000000001</v>
      </c>
      <c r="E169" s="32">
        <f>SUM(E167:E168)</f>
        <v>1.28</v>
      </c>
      <c r="F169" s="33">
        <f>SUM(F167:F168)</f>
        <v>36</v>
      </c>
      <c r="G169" s="33">
        <f>SUM(G167:G168)</f>
        <v>23.45</v>
      </c>
    </row>
    <row r="170" spans="1:7" x14ac:dyDescent="0.2">
      <c r="A170" s="11"/>
      <c r="B170" s="26"/>
      <c r="C170" s="27"/>
      <c r="D170" s="28"/>
      <c r="E170" s="26"/>
      <c r="F170" s="27"/>
      <c r="G170" s="27"/>
    </row>
    <row r="171" spans="1:7" x14ac:dyDescent="0.2">
      <c r="A171" s="9" t="s">
        <v>105</v>
      </c>
      <c r="B171" s="29">
        <v>2.2766999999999999</v>
      </c>
      <c r="C171" s="36">
        <f>B171*80</f>
        <v>182.136</v>
      </c>
      <c r="D171" s="43">
        <f>C171*70/100</f>
        <v>127.49520000000001</v>
      </c>
      <c r="E171" s="10">
        <v>1.04</v>
      </c>
      <c r="F171" s="36">
        <v>47</v>
      </c>
      <c r="G171" s="23">
        <v>30</v>
      </c>
    </row>
    <row r="172" spans="1:7" x14ac:dyDescent="0.2">
      <c r="A172" s="9" t="s">
        <v>418</v>
      </c>
      <c r="B172" s="10">
        <v>0</v>
      </c>
      <c r="C172" s="36">
        <v>0</v>
      </c>
      <c r="D172" s="43">
        <v>0</v>
      </c>
      <c r="E172" s="10">
        <v>0.31</v>
      </c>
      <c r="F172" s="36">
        <v>17</v>
      </c>
      <c r="G172" s="23">
        <v>11.78</v>
      </c>
    </row>
    <row r="173" spans="1:7" x14ac:dyDescent="0.2">
      <c r="A173" s="11" t="s">
        <v>105</v>
      </c>
      <c r="B173" s="32">
        <v>2.2766999999999999</v>
      </c>
      <c r="C173" s="27">
        <f>B173*90</f>
        <v>204.90299999999999</v>
      </c>
      <c r="D173" s="28">
        <f>C173*70/100</f>
        <v>143.43209999999999</v>
      </c>
      <c r="E173" s="32">
        <f t="shared" ref="E173:F173" si="28">SUM(E171:E172)</f>
        <v>1.35</v>
      </c>
      <c r="F173" s="33">
        <f t="shared" si="28"/>
        <v>64</v>
      </c>
      <c r="G173" s="27">
        <f>SUM(G171:G172)</f>
        <v>41.78</v>
      </c>
    </row>
    <row r="174" spans="1:7" x14ac:dyDescent="0.2">
      <c r="A174" s="11"/>
      <c r="B174" s="26"/>
      <c r="C174" s="27"/>
      <c r="D174" s="28"/>
      <c r="E174" s="26"/>
      <c r="F174" s="27"/>
      <c r="G174" s="27"/>
    </row>
    <row r="175" spans="1:7" x14ac:dyDescent="0.2">
      <c r="A175" s="11" t="s">
        <v>106</v>
      </c>
      <c r="B175" s="32">
        <v>1.5187999999999999</v>
      </c>
      <c r="C175" s="27">
        <f>B175*90</f>
        <v>136.69200000000001</v>
      </c>
      <c r="D175" s="28">
        <f>C175*70/100</f>
        <v>95.684400000000011</v>
      </c>
      <c r="E175" s="32">
        <v>0.69</v>
      </c>
      <c r="F175" s="33">
        <v>61</v>
      </c>
      <c r="G175" s="33">
        <v>42.45</v>
      </c>
    </row>
    <row r="176" spans="1:7" x14ac:dyDescent="0.2">
      <c r="A176" s="11"/>
      <c r="B176" s="26"/>
      <c r="C176" s="27"/>
      <c r="D176" s="28"/>
      <c r="E176" s="26"/>
      <c r="F176" s="27"/>
      <c r="G176" s="27"/>
    </row>
    <row r="177" spans="1:7" x14ac:dyDescent="0.2">
      <c r="A177" s="11" t="s">
        <v>107</v>
      </c>
      <c r="B177" s="32">
        <v>2.3914</v>
      </c>
      <c r="C177" s="27">
        <f>B177*100</f>
        <v>239.14</v>
      </c>
      <c r="D177" s="28">
        <f>C177*70/100</f>
        <v>167.398</v>
      </c>
      <c r="E177" s="32">
        <v>1.0900000000000001</v>
      </c>
      <c r="F177" s="33">
        <v>72</v>
      </c>
      <c r="G177" s="33">
        <v>48.1</v>
      </c>
    </row>
    <row r="178" spans="1:7" x14ac:dyDescent="0.2">
      <c r="A178" s="11"/>
      <c r="B178" s="26"/>
      <c r="C178" s="27"/>
      <c r="D178" s="28"/>
      <c r="E178" s="32"/>
      <c r="F178" s="33"/>
      <c r="G178" s="33"/>
    </row>
    <row r="179" spans="1:7" x14ac:dyDescent="0.2">
      <c r="A179" s="11" t="s">
        <v>108</v>
      </c>
      <c r="B179" s="32">
        <v>14.2098</v>
      </c>
      <c r="C179" s="27">
        <f>B179*90</f>
        <v>1278.8820000000001</v>
      </c>
      <c r="D179" s="28">
        <f>C179*70/100</f>
        <v>895.2174</v>
      </c>
      <c r="E179" s="32">
        <v>12.29</v>
      </c>
      <c r="F179" s="33">
        <v>726</v>
      </c>
      <c r="G179" s="33">
        <v>496.6</v>
      </c>
    </row>
    <row r="180" spans="1:7" x14ac:dyDescent="0.2">
      <c r="A180" s="11"/>
      <c r="B180" s="26"/>
      <c r="C180" s="27"/>
      <c r="D180" s="28"/>
      <c r="E180" s="26"/>
      <c r="F180" s="27"/>
      <c r="G180" s="27"/>
    </row>
    <row r="181" spans="1:7" x14ac:dyDescent="0.2">
      <c r="A181" s="11" t="s">
        <v>109</v>
      </c>
      <c r="B181" s="32">
        <v>0.98240000000000005</v>
      </c>
      <c r="C181" s="27">
        <f>B181*90</f>
        <v>88.416000000000011</v>
      </c>
      <c r="D181" s="28">
        <f>C181*70/100</f>
        <v>61.891200000000005</v>
      </c>
      <c r="E181" s="32">
        <v>0.46</v>
      </c>
      <c r="F181" s="33">
        <v>25</v>
      </c>
      <c r="G181" s="33">
        <v>17.14</v>
      </c>
    </row>
    <row r="182" spans="1:7" x14ac:dyDescent="0.2">
      <c r="A182" s="11"/>
      <c r="B182" s="26"/>
      <c r="C182" s="27"/>
      <c r="D182" s="28"/>
      <c r="E182" s="26"/>
      <c r="F182" s="27"/>
      <c r="G182" s="27"/>
    </row>
    <row r="183" spans="1:7" x14ac:dyDescent="0.2">
      <c r="A183" s="11" t="s">
        <v>110</v>
      </c>
      <c r="B183" s="32">
        <v>1.9126000000000001</v>
      </c>
      <c r="C183" s="27">
        <f>B183*80</f>
        <v>153.00800000000001</v>
      </c>
      <c r="D183" s="28">
        <f>C183*70/100</f>
        <v>107.10560000000001</v>
      </c>
      <c r="E183" s="32">
        <v>1.4</v>
      </c>
      <c r="F183" s="33">
        <v>69</v>
      </c>
      <c r="G183" s="33">
        <v>46.85</v>
      </c>
    </row>
    <row r="184" spans="1:7" x14ac:dyDescent="0.2">
      <c r="A184" s="11"/>
      <c r="B184" s="26"/>
      <c r="C184" s="27"/>
      <c r="D184" s="28"/>
      <c r="E184" s="32"/>
      <c r="F184" s="33"/>
      <c r="G184" s="33"/>
    </row>
    <row r="185" spans="1:7" x14ac:dyDescent="0.2">
      <c r="A185" s="9" t="s">
        <v>111</v>
      </c>
      <c r="B185" s="29">
        <v>11.5709</v>
      </c>
      <c r="C185" s="36">
        <f>B185*90</f>
        <v>1041.3810000000001</v>
      </c>
      <c r="D185" s="43">
        <f>C185*70/100</f>
        <v>728.96670000000017</v>
      </c>
      <c r="E185" s="29">
        <v>7.66</v>
      </c>
      <c r="F185" s="23">
        <v>412</v>
      </c>
      <c r="G185" s="23">
        <v>280.82000000000005</v>
      </c>
    </row>
    <row r="186" spans="1:7" x14ac:dyDescent="0.2">
      <c r="A186" s="9" t="s">
        <v>417</v>
      </c>
      <c r="B186" s="10">
        <v>0</v>
      </c>
      <c r="C186" s="27">
        <f>B186*110</f>
        <v>0</v>
      </c>
      <c r="D186" s="28">
        <f>C186*70/100</f>
        <v>0</v>
      </c>
      <c r="E186" s="10">
        <v>0.19</v>
      </c>
      <c r="F186" s="36">
        <v>16</v>
      </c>
      <c r="G186" s="23">
        <v>10.9</v>
      </c>
    </row>
    <row r="187" spans="1:7" x14ac:dyDescent="0.2">
      <c r="A187" s="11" t="s">
        <v>111</v>
      </c>
      <c r="B187" s="26">
        <f t="shared" ref="B187:G187" si="29">SUM(B185:B186)</f>
        <v>11.5709</v>
      </c>
      <c r="C187" s="27">
        <f t="shared" si="29"/>
        <v>1041.3810000000001</v>
      </c>
      <c r="D187" s="28">
        <f t="shared" si="29"/>
        <v>728.96670000000017</v>
      </c>
      <c r="E187" s="32">
        <f t="shared" si="29"/>
        <v>7.8500000000000005</v>
      </c>
      <c r="F187" s="33">
        <f t="shared" si="29"/>
        <v>428</v>
      </c>
      <c r="G187" s="33">
        <f t="shared" si="29"/>
        <v>291.72000000000003</v>
      </c>
    </row>
    <row r="188" spans="1:7" x14ac:dyDescent="0.2">
      <c r="A188" s="11"/>
      <c r="B188" s="26"/>
      <c r="C188" s="27"/>
      <c r="D188" s="28"/>
      <c r="E188" s="26"/>
      <c r="F188" s="27"/>
      <c r="G188" s="27"/>
    </row>
    <row r="189" spans="1:7" x14ac:dyDescent="0.2">
      <c r="A189" s="9" t="s">
        <v>112</v>
      </c>
      <c r="B189" s="29">
        <v>18.499300000000002</v>
      </c>
      <c r="C189" s="36">
        <f>B189*75</f>
        <v>1387.4475000000002</v>
      </c>
      <c r="D189" s="43">
        <f>C189*70/100</f>
        <v>971.21325000000013</v>
      </c>
      <c r="E189" s="29">
        <v>7.84</v>
      </c>
      <c r="F189" s="23">
        <v>356</v>
      </c>
      <c r="G189" s="23">
        <v>247.39999999999998</v>
      </c>
    </row>
    <row r="190" spans="1:7" x14ac:dyDescent="0.2">
      <c r="A190" s="9" t="s">
        <v>113</v>
      </c>
      <c r="B190" s="10">
        <v>0</v>
      </c>
      <c r="C190" s="36">
        <v>0</v>
      </c>
      <c r="D190" s="43">
        <v>0</v>
      </c>
      <c r="E190" s="29">
        <v>4.1100000000000003</v>
      </c>
      <c r="F190" s="23">
        <v>145.88999999999999</v>
      </c>
      <c r="G190" s="23">
        <v>93.97999999999999</v>
      </c>
    </row>
    <row r="191" spans="1:7" x14ac:dyDescent="0.2">
      <c r="A191" s="11" t="s">
        <v>112</v>
      </c>
      <c r="B191" s="26">
        <f>SUM(B189:B190)</f>
        <v>18.499300000000002</v>
      </c>
      <c r="C191" s="27">
        <f>B191*80</f>
        <v>1479.9440000000002</v>
      </c>
      <c r="D191" s="28">
        <f>C191*70/100</f>
        <v>1035.9608000000001</v>
      </c>
      <c r="E191" s="32">
        <f>SUM(E189:E190)</f>
        <v>11.95</v>
      </c>
      <c r="F191" s="33">
        <f>SUM(F189:F190)</f>
        <v>501.89</v>
      </c>
      <c r="G191" s="33">
        <f>SUM(G189:G190)</f>
        <v>341.38</v>
      </c>
    </row>
    <row r="192" spans="1:7" x14ac:dyDescent="0.2">
      <c r="A192" s="11"/>
      <c r="B192" s="26"/>
      <c r="C192" s="27"/>
      <c r="D192" s="28"/>
      <c r="E192" s="26"/>
      <c r="F192" s="27"/>
      <c r="G192" s="27"/>
    </row>
    <row r="193" spans="1:7" x14ac:dyDescent="0.2">
      <c r="A193" s="11" t="s">
        <v>114</v>
      </c>
      <c r="B193" s="32">
        <v>11.17</v>
      </c>
      <c r="C193" s="27">
        <f>B193*110</f>
        <v>1228.7</v>
      </c>
      <c r="D193" s="28">
        <f>C193*70/100</f>
        <v>860.09</v>
      </c>
      <c r="E193" s="32">
        <v>2.12</v>
      </c>
      <c r="F193" s="33">
        <v>153</v>
      </c>
      <c r="G193" s="33">
        <v>107.28</v>
      </c>
    </row>
    <row r="194" spans="1:7" x14ac:dyDescent="0.2">
      <c r="A194" s="11"/>
      <c r="B194" s="32"/>
      <c r="C194" s="27"/>
      <c r="D194" s="28"/>
      <c r="E194" s="32"/>
      <c r="F194" s="33"/>
      <c r="G194" s="33"/>
    </row>
    <row r="195" spans="1:7" x14ac:dyDescent="0.2">
      <c r="A195" s="11" t="s">
        <v>439</v>
      </c>
      <c r="B195" s="32">
        <v>0</v>
      </c>
      <c r="C195" s="27">
        <v>0</v>
      </c>
      <c r="D195" s="28">
        <v>0</v>
      </c>
      <c r="E195" s="64">
        <v>1.5773999999999999</v>
      </c>
      <c r="F195" s="65">
        <v>103.81</v>
      </c>
      <c r="G195" s="33">
        <v>93</v>
      </c>
    </row>
    <row r="196" spans="1:7" x14ac:dyDescent="0.2">
      <c r="A196" s="11"/>
      <c r="B196" s="26"/>
      <c r="C196" s="27"/>
      <c r="D196" s="28"/>
      <c r="E196" s="32"/>
      <c r="F196" s="33"/>
      <c r="G196" s="33"/>
    </row>
    <row r="197" spans="1:7" x14ac:dyDescent="0.2">
      <c r="A197" s="11" t="s">
        <v>115</v>
      </c>
      <c r="B197" s="26">
        <v>0</v>
      </c>
      <c r="C197" s="27">
        <v>0</v>
      </c>
      <c r="D197" s="28">
        <v>0</v>
      </c>
      <c r="E197" s="30">
        <v>8.86</v>
      </c>
      <c r="F197" s="31">
        <v>847</v>
      </c>
      <c r="G197" s="31">
        <v>554</v>
      </c>
    </row>
    <row r="198" spans="1:7" x14ac:dyDescent="0.2">
      <c r="A198" s="15" t="s">
        <v>398</v>
      </c>
      <c r="B198" s="50">
        <f t="shared" ref="B198:G198" si="30">SUM(B8,B16,B20,B22,B28,B34,B39,B43,B47,B51,B55,B60,B62,B68,B70,B76,B80,B87,B89,B94,B99,B101,B103,B108,B114,B118,B122,B126,B132,B134,B140,B142,B147,B149,B151,B155,B157,B161,B165,B169,B173,B175,B177,B179,B181,B183,B187,B191,B193,B195,B197)</f>
        <v>5411.9582999999984</v>
      </c>
      <c r="C198" s="51">
        <f t="shared" si="30"/>
        <v>572406.01649999991</v>
      </c>
      <c r="D198" s="52">
        <f t="shared" si="30"/>
        <v>400684.21155000001</v>
      </c>
      <c r="E198" s="50">
        <f t="shared" si="30"/>
        <v>5080.4321999999993</v>
      </c>
      <c r="F198" s="51">
        <f t="shared" si="30"/>
        <v>422643.62999999995</v>
      </c>
      <c r="G198" s="51">
        <f t="shared" si="30"/>
        <v>291733.36976999993</v>
      </c>
    </row>
    <row r="199" spans="1:7" x14ac:dyDescent="0.2">
      <c r="A199" s="21"/>
      <c r="B199" s="26"/>
      <c r="C199" s="27"/>
      <c r="D199" s="28"/>
      <c r="E199" s="26"/>
      <c r="F199" s="27"/>
      <c r="G199" s="27"/>
    </row>
    <row r="200" spans="1:7" x14ac:dyDescent="0.2">
      <c r="A200" s="11" t="s">
        <v>116</v>
      </c>
      <c r="B200" s="10">
        <v>0</v>
      </c>
      <c r="C200" s="36">
        <f>B200*180</f>
        <v>0</v>
      </c>
      <c r="D200" s="43">
        <f>C200*80/100</f>
        <v>0</v>
      </c>
      <c r="E200" s="29">
        <v>0.5</v>
      </c>
      <c r="F200" s="23">
        <v>40</v>
      </c>
      <c r="G200" s="23">
        <v>29.16</v>
      </c>
    </row>
    <row r="201" spans="1:7" x14ac:dyDescent="0.2">
      <c r="A201" s="11" t="s">
        <v>117</v>
      </c>
      <c r="B201" s="10">
        <v>0</v>
      </c>
      <c r="C201" s="36">
        <f>B201*180</f>
        <v>0</v>
      </c>
      <c r="D201" s="43">
        <f>C201*60/100</f>
        <v>0</v>
      </c>
      <c r="E201" s="29">
        <v>0</v>
      </c>
      <c r="F201" s="23">
        <v>0</v>
      </c>
      <c r="G201" s="23">
        <v>0</v>
      </c>
    </row>
    <row r="202" spans="1:7" x14ac:dyDescent="0.2">
      <c r="A202" s="11" t="s">
        <v>118</v>
      </c>
      <c r="B202" s="10">
        <v>0</v>
      </c>
      <c r="C202" s="36">
        <f t="shared" ref="C202:C203" si="31">B202*180</f>
        <v>0</v>
      </c>
      <c r="D202" s="43">
        <f t="shared" ref="D202:D253" si="32">C202*80/100</f>
        <v>0</v>
      </c>
      <c r="E202" s="29">
        <v>0.96</v>
      </c>
      <c r="F202" s="23">
        <v>65</v>
      </c>
      <c r="G202" s="23">
        <v>48.379999999999995</v>
      </c>
    </row>
    <row r="203" spans="1:7" x14ac:dyDescent="0.2">
      <c r="A203" s="11" t="s">
        <v>119</v>
      </c>
      <c r="B203" s="10">
        <v>0</v>
      </c>
      <c r="C203" s="36">
        <f t="shared" si="31"/>
        <v>0</v>
      </c>
      <c r="D203" s="43">
        <f t="shared" si="32"/>
        <v>0</v>
      </c>
      <c r="E203" s="29">
        <v>0.25</v>
      </c>
      <c r="F203" s="23">
        <v>22</v>
      </c>
      <c r="G203" s="23">
        <v>5.93</v>
      </c>
    </row>
    <row r="204" spans="1:7" x14ac:dyDescent="0.2">
      <c r="A204" s="11" t="s">
        <v>120</v>
      </c>
      <c r="B204" s="10">
        <v>0</v>
      </c>
      <c r="C204" s="36">
        <f>B204*180</f>
        <v>0</v>
      </c>
      <c r="D204" s="43">
        <f t="shared" si="32"/>
        <v>0</v>
      </c>
      <c r="E204" s="29">
        <v>6.03</v>
      </c>
      <c r="F204" s="23">
        <v>465</v>
      </c>
      <c r="G204" s="23">
        <v>322.66999999999996</v>
      </c>
    </row>
    <row r="205" spans="1:7" x14ac:dyDescent="0.2">
      <c r="A205" s="11" t="s">
        <v>121</v>
      </c>
      <c r="B205" s="10">
        <v>0</v>
      </c>
      <c r="C205" s="36">
        <f>B205*180</f>
        <v>0</v>
      </c>
      <c r="D205" s="43">
        <f>C205*60/100</f>
        <v>0</v>
      </c>
      <c r="E205" s="29">
        <v>0.05</v>
      </c>
      <c r="F205" s="23">
        <v>2</v>
      </c>
      <c r="G205" s="23">
        <v>0</v>
      </c>
    </row>
    <row r="206" spans="1:7" x14ac:dyDescent="0.2">
      <c r="A206" s="11" t="s">
        <v>122</v>
      </c>
      <c r="B206" s="10">
        <v>0</v>
      </c>
      <c r="C206" s="36">
        <f>B206*180</f>
        <v>0</v>
      </c>
      <c r="D206" s="43">
        <f t="shared" si="32"/>
        <v>0</v>
      </c>
      <c r="E206" s="29">
        <v>1.61</v>
      </c>
      <c r="F206" s="38">
        <v>111</v>
      </c>
      <c r="G206" s="23">
        <v>81</v>
      </c>
    </row>
    <row r="207" spans="1:7" x14ac:dyDescent="0.2">
      <c r="A207" s="11" t="s">
        <v>123</v>
      </c>
      <c r="B207" s="10">
        <v>0</v>
      </c>
      <c r="C207" s="36">
        <f t="shared" ref="C207" si="33">B207*180</f>
        <v>0</v>
      </c>
      <c r="D207" s="43">
        <f t="shared" si="32"/>
        <v>0</v>
      </c>
      <c r="E207" s="29">
        <v>0</v>
      </c>
      <c r="F207" s="23">
        <v>0</v>
      </c>
      <c r="G207" s="23">
        <v>0</v>
      </c>
    </row>
    <row r="208" spans="1:7" x14ac:dyDescent="0.2">
      <c r="A208" s="11" t="s">
        <v>408</v>
      </c>
      <c r="B208" s="10">
        <v>0</v>
      </c>
      <c r="C208" s="36">
        <v>0</v>
      </c>
      <c r="D208" s="43">
        <v>0</v>
      </c>
      <c r="E208" s="29">
        <v>0</v>
      </c>
      <c r="F208" s="23">
        <v>0</v>
      </c>
      <c r="G208" s="23">
        <v>0</v>
      </c>
    </row>
    <row r="209" spans="1:7" x14ac:dyDescent="0.2">
      <c r="A209" s="11" t="s">
        <v>124</v>
      </c>
      <c r="B209" s="10">
        <v>0</v>
      </c>
      <c r="C209" s="36">
        <f>B209*180</f>
        <v>0</v>
      </c>
      <c r="D209" s="43">
        <f t="shared" si="32"/>
        <v>0</v>
      </c>
      <c r="E209" s="29">
        <v>0.42</v>
      </c>
      <c r="F209" s="23">
        <v>20</v>
      </c>
      <c r="G209" s="23">
        <v>12.45</v>
      </c>
    </row>
    <row r="210" spans="1:7" x14ac:dyDescent="0.2">
      <c r="A210" s="11" t="s">
        <v>125</v>
      </c>
      <c r="B210" s="10">
        <v>0</v>
      </c>
      <c r="C210" s="36">
        <f>B210*180</f>
        <v>0</v>
      </c>
      <c r="D210" s="43">
        <f t="shared" si="32"/>
        <v>0</v>
      </c>
      <c r="E210" s="29">
        <v>2.79</v>
      </c>
      <c r="F210" s="23">
        <v>160</v>
      </c>
      <c r="G210" s="23">
        <v>114.24999999999999</v>
      </c>
    </row>
    <row r="211" spans="1:7" x14ac:dyDescent="0.2">
      <c r="A211" s="11" t="s">
        <v>126</v>
      </c>
      <c r="B211" s="10">
        <v>0</v>
      </c>
      <c r="C211" s="36">
        <f t="shared" ref="C211:C228" si="34">B211*180</f>
        <v>0</v>
      </c>
      <c r="D211" s="43">
        <f t="shared" si="32"/>
        <v>0</v>
      </c>
      <c r="E211" s="29">
        <v>1.1000000000000001</v>
      </c>
      <c r="F211" s="23">
        <v>135</v>
      </c>
      <c r="G211" s="23">
        <v>97.97</v>
      </c>
    </row>
    <row r="212" spans="1:7" x14ac:dyDescent="0.2">
      <c r="A212" s="11" t="s">
        <v>127</v>
      </c>
      <c r="B212" s="10">
        <v>0</v>
      </c>
      <c r="C212" s="36">
        <f>B212*180</f>
        <v>0</v>
      </c>
      <c r="D212" s="43">
        <f>C212*60/100</f>
        <v>0</v>
      </c>
      <c r="E212" s="29">
        <v>0.62</v>
      </c>
      <c r="F212" s="23">
        <v>26</v>
      </c>
      <c r="G212" s="23">
        <v>15.25</v>
      </c>
    </row>
    <row r="213" spans="1:7" x14ac:dyDescent="0.2">
      <c r="A213" s="11" t="s">
        <v>128</v>
      </c>
      <c r="B213" s="10">
        <v>0</v>
      </c>
      <c r="C213" s="36">
        <f t="shared" si="34"/>
        <v>0</v>
      </c>
      <c r="D213" s="43">
        <f t="shared" si="32"/>
        <v>0</v>
      </c>
      <c r="E213" s="29">
        <v>2.94</v>
      </c>
      <c r="F213" s="23">
        <v>168</v>
      </c>
      <c r="G213" s="23">
        <v>125.05000000000001</v>
      </c>
    </row>
    <row r="214" spans="1:7" x14ac:dyDescent="0.2">
      <c r="A214" s="11" t="s">
        <v>129</v>
      </c>
      <c r="B214" s="10">
        <v>0</v>
      </c>
      <c r="C214" s="36">
        <f t="shared" si="34"/>
        <v>0</v>
      </c>
      <c r="D214" s="43">
        <f>C214*60/100</f>
        <v>0</v>
      </c>
      <c r="E214" s="29">
        <v>0.14000000000000001</v>
      </c>
      <c r="F214" s="23">
        <v>8</v>
      </c>
      <c r="G214" s="23">
        <v>1.9</v>
      </c>
    </row>
    <row r="215" spans="1:7" x14ac:dyDescent="0.2">
      <c r="A215" s="11" t="s">
        <v>130</v>
      </c>
      <c r="B215" s="29">
        <v>0.50990000000000002</v>
      </c>
      <c r="C215" s="36">
        <f t="shared" si="34"/>
        <v>91.782000000000011</v>
      </c>
      <c r="D215" s="43">
        <f t="shared" si="32"/>
        <v>73.425600000000017</v>
      </c>
      <c r="E215" s="29">
        <v>0.23</v>
      </c>
      <c r="F215" s="23">
        <v>26</v>
      </c>
      <c r="G215" s="23">
        <v>18</v>
      </c>
    </row>
    <row r="216" spans="1:7" x14ac:dyDescent="0.2">
      <c r="A216" s="11" t="s">
        <v>131</v>
      </c>
      <c r="B216" s="10">
        <v>0</v>
      </c>
      <c r="C216" s="36">
        <f t="shared" si="34"/>
        <v>0</v>
      </c>
      <c r="D216" s="43">
        <f t="shared" si="32"/>
        <v>0</v>
      </c>
      <c r="E216" s="29">
        <v>0.74</v>
      </c>
      <c r="F216" s="23">
        <v>30</v>
      </c>
      <c r="G216" s="23">
        <v>21.340000000000003</v>
      </c>
    </row>
    <row r="217" spans="1:7" x14ac:dyDescent="0.2">
      <c r="A217" s="11" t="s">
        <v>132</v>
      </c>
      <c r="B217" s="10">
        <v>0</v>
      </c>
      <c r="C217" s="36">
        <f>B217*180</f>
        <v>0</v>
      </c>
      <c r="D217" s="43">
        <f>C217*60/100</f>
        <v>0</v>
      </c>
      <c r="E217" s="29">
        <v>0</v>
      </c>
      <c r="F217" s="23">
        <v>0</v>
      </c>
      <c r="G217" s="23">
        <v>0</v>
      </c>
    </row>
    <row r="218" spans="1:7" x14ac:dyDescent="0.2">
      <c r="A218" s="11" t="s">
        <v>133</v>
      </c>
      <c r="B218" s="10">
        <v>0</v>
      </c>
      <c r="C218" s="36">
        <f t="shared" si="34"/>
        <v>0</v>
      </c>
      <c r="D218" s="43">
        <f t="shared" si="32"/>
        <v>0</v>
      </c>
      <c r="E218" s="29">
        <v>1.67</v>
      </c>
      <c r="F218" s="23">
        <v>311</v>
      </c>
      <c r="G218" s="23">
        <v>229.4</v>
      </c>
    </row>
    <row r="219" spans="1:7" x14ac:dyDescent="0.2">
      <c r="A219" s="11" t="s">
        <v>134</v>
      </c>
      <c r="B219" s="10">
        <v>0</v>
      </c>
      <c r="C219" s="36">
        <f>B219*180</f>
        <v>0</v>
      </c>
      <c r="D219" s="43">
        <f>C219*60/100</f>
        <v>0</v>
      </c>
      <c r="E219" s="29">
        <v>0</v>
      </c>
      <c r="F219" s="23">
        <v>0</v>
      </c>
      <c r="G219" s="23">
        <v>0</v>
      </c>
    </row>
    <row r="220" spans="1:7" x14ac:dyDescent="0.2">
      <c r="A220" s="11" t="s">
        <v>135</v>
      </c>
      <c r="B220" s="10">
        <v>0</v>
      </c>
      <c r="C220" s="36">
        <f t="shared" si="34"/>
        <v>0</v>
      </c>
      <c r="D220" s="43">
        <f t="shared" si="32"/>
        <v>0</v>
      </c>
      <c r="E220" s="29">
        <v>0.5</v>
      </c>
      <c r="F220" s="23">
        <v>104</v>
      </c>
      <c r="G220" s="23">
        <v>81.06</v>
      </c>
    </row>
    <row r="221" spans="1:7" x14ac:dyDescent="0.2">
      <c r="A221" s="11" t="s">
        <v>136</v>
      </c>
      <c r="B221" s="10">
        <v>0</v>
      </c>
      <c r="C221" s="36">
        <f t="shared" si="34"/>
        <v>0</v>
      </c>
      <c r="D221" s="43">
        <f t="shared" si="32"/>
        <v>0</v>
      </c>
      <c r="E221" s="29">
        <v>0.86</v>
      </c>
      <c r="F221" s="23">
        <v>116</v>
      </c>
      <c r="G221" s="23">
        <v>83.509999999999991</v>
      </c>
    </row>
    <row r="222" spans="1:7" x14ac:dyDescent="0.2">
      <c r="A222" s="11" t="s">
        <v>137</v>
      </c>
      <c r="B222" s="10">
        <v>0</v>
      </c>
      <c r="C222" s="36">
        <f t="shared" si="34"/>
        <v>0</v>
      </c>
      <c r="D222" s="43">
        <f t="shared" si="32"/>
        <v>0</v>
      </c>
      <c r="E222" s="29">
        <v>0.38</v>
      </c>
      <c r="F222" s="23">
        <v>48</v>
      </c>
      <c r="G222" s="23">
        <v>31.53</v>
      </c>
    </row>
    <row r="223" spans="1:7" s="20" customFormat="1" x14ac:dyDescent="0.2">
      <c r="A223" s="11" t="s">
        <v>138</v>
      </c>
      <c r="B223" s="10">
        <v>0</v>
      </c>
      <c r="C223" s="36">
        <f t="shared" si="34"/>
        <v>0</v>
      </c>
      <c r="D223" s="43">
        <f t="shared" si="32"/>
        <v>0</v>
      </c>
      <c r="E223" s="37">
        <v>0</v>
      </c>
      <c r="F223" s="37">
        <v>14</v>
      </c>
      <c r="G223" s="38">
        <v>10.85</v>
      </c>
    </row>
    <row r="224" spans="1:7" x14ac:dyDescent="0.2">
      <c r="A224" s="11" t="s">
        <v>139</v>
      </c>
      <c r="B224" s="29">
        <v>2.1175000000000002</v>
      </c>
      <c r="C224" s="36">
        <f t="shared" si="34"/>
        <v>381.15000000000003</v>
      </c>
      <c r="D224" s="43">
        <f t="shared" si="32"/>
        <v>304.92</v>
      </c>
      <c r="E224" s="29">
        <v>0.15</v>
      </c>
      <c r="F224" s="23">
        <v>8</v>
      </c>
      <c r="G224" s="23">
        <v>5.6</v>
      </c>
    </row>
    <row r="225" spans="1:7" x14ac:dyDescent="0.2">
      <c r="A225" s="11" t="s">
        <v>140</v>
      </c>
      <c r="B225" s="10">
        <v>0</v>
      </c>
      <c r="C225" s="36">
        <f t="shared" si="34"/>
        <v>0</v>
      </c>
      <c r="D225" s="43">
        <f t="shared" si="32"/>
        <v>0</v>
      </c>
      <c r="E225" s="29">
        <v>1.8</v>
      </c>
      <c r="F225" s="23">
        <v>153</v>
      </c>
      <c r="G225" s="23">
        <v>112.44</v>
      </c>
    </row>
    <row r="226" spans="1:7" x14ac:dyDescent="0.2">
      <c r="A226" s="11" t="s">
        <v>141</v>
      </c>
      <c r="B226" s="10">
        <v>0</v>
      </c>
      <c r="C226" s="36">
        <f t="shared" si="34"/>
        <v>0</v>
      </c>
      <c r="D226" s="43">
        <f>C226*60/100</f>
        <v>0</v>
      </c>
      <c r="E226" s="29">
        <v>0.44</v>
      </c>
      <c r="F226" s="23">
        <v>24</v>
      </c>
      <c r="G226" s="23">
        <v>10.84</v>
      </c>
    </row>
    <row r="227" spans="1:7" x14ac:dyDescent="0.2">
      <c r="A227" s="11" t="s">
        <v>142</v>
      </c>
      <c r="B227" s="10">
        <v>0</v>
      </c>
      <c r="C227" s="36">
        <f t="shared" si="34"/>
        <v>0</v>
      </c>
      <c r="D227" s="43">
        <f t="shared" si="32"/>
        <v>0</v>
      </c>
      <c r="E227" s="29">
        <v>0</v>
      </c>
      <c r="F227" s="23">
        <v>0</v>
      </c>
      <c r="G227" s="23">
        <v>0</v>
      </c>
    </row>
    <row r="228" spans="1:7" x14ac:dyDescent="0.2">
      <c r="A228" s="11" t="s">
        <v>143</v>
      </c>
      <c r="B228" s="10">
        <v>0</v>
      </c>
      <c r="C228" s="36">
        <f t="shared" si="34"/>
        <v>0</v>
      </c>
      <c r="D228" s="43">
        <f t="shared" si="32"/>
        <v>0</v>
      </c>
      <c r="E228" s="29">
        <v>5.4600000000000003E-2</v>
      </c>
      <c r="F228" s="23">
        <v>1.5</v>
      </c>
      <c r="G228" s="23">
        <v>1.2</v>
      </c>
    </row>
    <row r="229" spans="1:7" x14ac:dyDescent="0.2">
      <c r="A229" s="11" t="s">
        <v>144</v>
      </c>
      <c r="B229" s="10">
        <v>0</v>
      </c>
      <c r="C229" s="36">
        <f t="shared" ref="C229:C238" si="35">B229*180</f>
        <v>0</v>
      </c>
      <c r="D229" s="43">
        <f t="shared" si="32"/>
        <v>0</v>
      </c>
      <c r="E229" s="29">
        <v>0.15</v>
      </c>
      <c r="F229" s="23">
        <v>11</v>
      </c>
      <c r="G229" s="23">
        <v>8</v>
      </c>
    </row>
    <row r="230" spans="1:7" x14ac:dyDescent="0.2">
      <c r="A230" s="11" t="s">
        <v>145</v>
      </c>
      <c r="B230" s="10">
        <v>0</v>
      </c>
      <c r="C230" s="36">
        <f t="shared" si="35"/>
        <v>0</v>
      </c>
      <c r="D230" s="43">
        <f>C230*60/100</f>
        <v>0</v>
      </c>
      <c r="E230" s="29">
        <v>0</v>
      </c>
      <c r="F230" s="23">
        <v>0</v>
      </c>
      <c r="G230" s="23">
        <v>0</v>
      </c>
    </row>
    <row r="231" spans="1:7" x14ac:dyDescent="0.2">
      <c r="A231" s="11" t="s">
        <v>146</v>
      </c>
      <c r="B231" s="29">
        <v>5.4511000000000003</v>
      </c>
      <c r="C231" s="36">
        <f t="shared" si="35"/>
        <v>981.19800000000009</v>
      </c>
      <c r="D231" s="43">
        <f t="shared" si="32"/>
        <v>784.9584000000001</v>
      </c>
      <c r="E231" s="29">
        <v>0</v>
      </c>
      <c r="F231" s="23">
        <v>0</v>
      </c>
      <c r="G231" s="23">
        <v>0</v>
      </c>
    </row>
    <row r="232" spans="1:7" x14ac:dyDescent="0.2">
      <c r="A232" s="11" t="s">
        <v>147</v>
      </c>
      <c r="B232" s="10">
        <v>0</v>
      </c>
      <c r="C232" s="36">
        <f t="shared" si="35"/>
        <v>0</v>
      </c>
      <c r="D232" s="43">
        <f>C232*80/100</f>
        <v>0</v>
      </c>
      <c r="E232" s="29">
        <v>2.3199999999999998</v>
      </c>
      <c r="F232" s="23">
        <v>102</v>
      </c>
      <c r="G232" s="23">
        <v>74.12</v>
      </c>
    </row>
    <row r="233" spans="1:7" x14ac:dyDescent="0.2">
      <c r="A233" s="11" t="s">
        <v>148</v>
      </c>
      <c r="B233" s="29">
        <v>3.6292</v>
      </c>
      <c r="C233" s="36">
        <f t="shared" si="35"/>
        <v>653.25599999999997</v>
      </c>
      <c r="D233" s="43">
        <f t="shared" si="32"/>
        <v>522.60479999999995</v>
      </c>
      <c r="E233" s="29">
        <v>2.27</v>
      </c>
      <c r="F233" s="23">
        <v>1404</v>
      </c>
      <c r="G233" s="23">
        <v>1024.6400000000001</v>
      </c>
    </row>
    <row r="234" spans="1:7" x14ac:dyDescent="0.2">
      <c r="A234" s="11" t="s">
        <v>149</v>
      </c>
      <c r="B234" s="10">
        <v>0</v>
      </c>
      <c r="C234" s="36">
        <f t="shared" si="35"/>
        <v>0</v>
      </c>
      <c r="D234" s="43">
        <f t="shared" si="32"/>
        <v>0</v>
      </c>
      <c r="E234" s="29">
        <v>2.04</v>
      </c>
      <c r="F234" s="23">
        <v>236</v>
      </c>
      <c r="G234" s="23">
        <v>187.79000000000002</v>
      </c>
    </row>
    <row r="235" spans="1:7" x14ac:dyDescent="0.2">
      <c r="A235" s="11" t="s">
        <v>150</v>
      </c>
      <c r="B235" s="10">
        <v>0</v>
      </c>
      <c r="C235" s="36">
        <f t="shared" si="35"/>
        <v>0</v>
      </c>
      <c r="D235" s="43">
        <f t="shared" si="32"/>
        <v>0</v>
      </c>
      <c r="E235" s="29">
        <v>0.26</v>
      </c>
      <c r="F235" s="23">
        <v>5</v>
      </c>
      <c r="G235" s="23">
        <v>3.7800000000000002</v>
      </c>
    </row>
    <row r="236" spans="1:7" x14ac:dyDescent="0.2">
      <c r="A236" s="11" t="s">
        <v>151</v>
      </c>
      <c r="B236" s="10">
        <v>0</v>
      </c>
      <c r="C236" s="36">
        <f t="shared" si="35"/>
        <v>0</v>
      </c>
      <c r="D236" s="43">
        <f t="shared" si="32"/>
        <v>0</v>
      </c>
      <c r="E236" s="29">
        <v>2.0299999999999998</v>
      </c>
      <c r="F236" s="23">
        <v>149</v>
      </c>
      <c r="G236" s="23">
        <v>109.24</v>
      </c>
    </row>
    <row r="237" spans="1:7" x14ac:dyDescent="0.2">
      <c r="A237" s="11" t="s">
        <v>407</v>
      </c>
      <c r="B237" s="10">
        <v>0</v>
      </c>
      <c r="C237" s="36">
        <v>0</v>
      </c>
      <c r="D237" s="43">
        <v>0</v>
      </c>
      <c r="E237" s="29">
        <v>0.89</v>
      </c>
      <c r="F237" s="23">
        <v>63</v>
      </c>
      <c r="G237" s="23">
        <v>30.3</v>
      </c>
    </row>
    <row r="238" spans="1:7" x14ac:dyDescent="0.2">
      <c r="A238" s="11" t="s">
        <v>392</v>
      </c>
      <c r="B238" s="29">
        <v>12.5261</v>
      </c>
      <c r="C238" s="36">
        <f t="shared" si="35"/>
        <v>2254.6979999999999</v>
      </c>
      <c r="D238" s="43">
        <f t="shared" si="32"/>
        <v>1803.7583999999999</v>
      </c>
      <c r="E238" s="29">
        <v>3.51</v>
      </c>
      <c r="F238" s="23">
        <v>267</v>
      </c>
      <c r="G238" s="23">
        <v>179.24</v>
      </c>
    </row>
    <row r="239" spans="1:7" x14ac:dyDescent="0.2">
      <c r="A239" s="11" t="s">
        <v>152</v>
      </c>
      <c r="B239" s="10">
        <v>0</v>
      </c>
      <c r="C239" s="36">
        <f t="shared" ref="C239:C243" si="36">B239*180</f>
        <v>0</v>
      </c>
      <c r="D239" s="43">
        <f t="shared" si="32"/>
        <v>0</v>
      </c>
      <c r="E239" s="29">
        <v>0.42</v>
      </c>
      <c r="F239" s="23">
        <v>25</v>
      </c>
      <c r="G239" s="23">
        <v>19.079999999999998</v>
      </c>
    </row>
    <row r="240" spans="1:7" x14ac:dyDescent="0.2">
      <c r="A240" s="11" t="s">
        <v>153</v>
      </c>
      <c r="B240" s="10">
        <v>0</v>
      </c>
      <c r="C240" s="36">
        <f t="shared" si="36"/>
        <v>0</v>
      </c>
      <c r="D240" s="43">
        <f t="shared" si="32"/>
        <v>0</v>
      </c>
      <c r="E240" s="29">
        <v>0.49</v>
      </c>
      <c r="F240" s="23">
        <v>27</v>
      </c>
      <c r="G240" s="23">
        <v>18.3</v>
      </c>
    </row>
    <row r="241" spans="1:7" x14ac:dyDescent="0.2">
      <c r="A241" s="11" t="s">
        <v>154</v>
      </c>
      <c r="B241" s="10">
        <v>0</v>
      </c>
      <c r="C241" s="36">
        <f t="shared" si="36"/>
        <v>0</v>
      </c>
      <c r="D241" s="43">
        <f t="shared" si="32"/>
        <v>0</v>
      </c>
      <c r="E241" s="29">
        <v>0.25</v>
      </c>
      <c r="F241" s="23">
        <v>12</v>
      </c>
      <c r="G241" s="23">
        <v>8.09</v>
      </c>
    </row>
    <row r="242" spans="1:7" x14ac:dyDescent="0.2">
      <c r="A242" s="11" t="s">
        <v>155</v>
      </c>
      <c r="B242" s="10">
        <v>0</v>
      </c>
      <c r="C242" s="36">
        <f t="shared" si="36"/>
        <v>0</v>
      </c>
      <c r="D242" s="43">
        <f t="shared" si="32"/>
        <v>0</v>
      </c>
      <c r="E242" s="29">
        <v>0</v>
      </c>
      <c r="F242" s="23">
        <v>0</v>
      </c>
      <c r="G242" s="23">
        <v>0</v>
      </c>
    </row>
    <row r="243" spans="1:7" x14ac:dyDescent="0.2">
      <c r="A243" s="11" t="s">
        <v>156</v>
      </c>
      <c r="B243" s="10">
        <v>0</v>
      </c>
      <c r="C243" s="36">
        <f t="shared" si="36"/>
        <v>0</v>
      </c>
      <c r="D243" s="43">
        <f t="shared" si="32"/>
        <v>0</v>
      </c>
      <c r="E243" s="29">
        <v>0</v>
      </c>
      <c r="F243" s="23">
        <v>0</v>
      </c>
      <c r="G243" s="23">
        <v>0</v>
      </c>
    </row>
    <row r="244" spans="1:7" x14ac:dyDescent="0.2">
      <c r="A244" s="11" t="s">
        <v>157</v>
      </c>
      <c r="B244" s="10">
        <v>0</v>
      </c>
      <c r="C244" s="36">
        <f t="shared" ref="C244:C253" si="37">B244*180</f>
        <v>0</v>
      </c>
      <c r="D244" s="43">
        <f t="shared" si="32"/>
        <v>0</v>
      </c>
      <c r="E244" s="29">
        <v>0.42</v>
      </c>
      <c r="F244" s="23">
        <v>20</v>
      </c>
      <c r="G244" s="23">
        <v>15.03</v>
      </c>
    </row>
    <row r="245" spans="1:7" x14ac:dyDescent="0.2">
      <c r="A245" s="11" t="s">
        <v>158</v>
      </c>
      <c r="B245" s="10">
        <v>0</v>
      </c>
      <c r="C245" s="36">
        <f t="shared" si="37"/>
        <v>0</v>
      </c>
      <c r="D245" s="43">
        <f t="shared" si="32"/>
        <v>0</v>
      </c>
      <c r="E245" s="29">
        <v>4.8600000000000003</v>
      </c>
      <c r="F245" s="23">
        <v>671</v>
      </c>
      <c r="G245" s="23">
        <v>487</v>
      </c>
    </row>
    <row r="246" spans="1:7" x14ac:dyDescent="0.2">
      <c r="A246" s="11" t="s">
        <v>159</v>
      </c>
      <c r="B246" s="10">
        <v>0</v>
      </c>
      <c r="C246" s="36">
        <f t="shared" si="37"/>
        <v>0</v>
      </c>
      <c r="D246" s="43">
        <f t="shared" si="32"/>
        <v>0</v>
      </c>
      <c r="E246" s="29">
        <v>0.24</v>
      </c>
      <c r="F246" s="23">
        <v>21</v>
      </c>
      <c r="G246" s="23">
        <v>10</v>
      </c>
    </row>
    <row r="247" spans="1:7" x14ac:dyDescent="0.2">
      <c r="A247" s="11" t="s">
        <v>160</v>
      </c>
      <c r="B247" s="10">
        <v>0</v>
      </c>
      <c r="C247" s="36">
        <f t="shared" si="37"/>
        <v>0</v>
      </c>
      <c r="D247" s="43">
        <f t="shared" si="32"/>
        <v>0</v>
      </c>
      <c r="E247" s="29">
        <v>0.73</v>
      </c>
      <c r="F247" s="23">
        <v>106</v>
      </c>
      <c r="G247" s="23">
        <v>73.72</v>
      </c>
    </row>
    <row r="248" spans="1:7" x14ac:dyDescent="0.2">
      <c r="A248" s="11" t="s">
        <v>161</v>
      </c>
      <c r="B248" s="10">
        <v>0</v>
      </c>
      <c r="C248" s="36">
        <f t="shared" si="37"/>
        <v>0</v>
      </c>
      <c r="D248" s="43">
        <f t="shared" si="32"/>
        <v>0</v>
      </c>
      <c r="E248" s="29">
        <v>0</v>
      </c>
      <c r="F248" s="23">
        <v>0</v>
      </c>
      <c r="G248" s="23">
        <v>0</v>
      </c>
    </row>
    <row r="249" spans="1:7" x14ac:dyDescent="0.2">
      <c r="A249" s="11" t="s">
        <v>162</v>
      </c>
      <c r="B249" s="10">
        <v>0</v>
      </c>
      <c r="C249" s="36">
        <f t="shared" si="37"/>
        <v>0</v>
      </c>
      <c r="D249" s="43">
        <f t="shared" si="32"/>
        <v>0</v>
      </c>
      <c r="E249" s="29">
        <v>8.7100000000000009</v>
      </c>
      <c r="F249" s="23">
        <v>1770</v>
      </c>
      <c r="G249" s="23">
        <v>1267.8300000000002</v>
      </c>
    </row>
    <row r="250" spans="1:7" x14ac:dyDescent="0.2">
      <c r="A250" s="11" t="s">
        <v>163</v>
      </c>
      <c r="B250" s="10">
        <v>0</v>
      </c>
      <c r="C250" s="36">
        <f t="shared" si="37"/>
        <v>0</v>
      </c>
      <c r="D250" s="43">
        <f>C250*60/100</f>
        <v>0</v>
      </c>
      <c r="E250" s="29">
        <v>1.98</v>
      </c>
      <c r="F250" s="23">
        <v>87</v>
      </c>
      <c r="G250" s="23">
        <v>29.14</v>
      </c>
    </row>
    <row r="251" spans="1:7" x14ac:dyDescent="0.2">
      <c r="A251" s="11" t="s">
        <v>164</v>
      </c>
      <c r="B251" s="10">
        <v>0</v>
      </c>
      <c r="C251" s="36">
        <f t="shared" si="37"/>
        <v>0</v>
      </c>
      <c r="D251" s="43">
        <f t="shared" si="32"/>
        <v>0</v>
      </c>
      <c r="E251" s="29">
        <v>3.24</v>
      </c>
      <c r="F251" s="23">
        <v>266</v>
      </c>
      <c r="G251" s="23">
        <v>193.17000000000002</v>
      </c>
    </row>
    <row r="252" spans="1:7" x14ac:dyDescent="0.2">
      <c r="A252" s="11" t="s">
        <v>165</v>
      </c>
      <c r="B252" s="10">
        <v>0</v>
      </c>
      <c r="C252" s="36">
        <f t="shared" si="37"/>
        <v>0</v>
      </c>
      <c r="D252" s="43">
        <f t="shared" si="32"/>
        <v>0</v>
      </c>
      <c r="E252" s="37">
        <v>2.34</v>
      </c>
      <c r="F252" s="38">
        <v>204</v>
      </c>
      <c r="G252" s="23">
        <v>145.01</v>
      </c>
    </row>
    <row r="253" spans="1:7" x14ac:dyDescent="0.2">
      <c r="A253" s="11" t="s">
        <v>166</v>
      </c>
      <c r="B253" s="10">
        <v>0</v>
      </c>
      <c r="C253" s="36">
        <f t="shared" si="37"/>
        <v>0</v>
      </c>
      <c r="D253" s="43">
        <f t="shared" si="32"/>
        <v>0</v>
      </c>
      <c r="E253" s="37">
        <v>0.31</v>
      </c>
      <c r="F253" s="38">
        <v>33</v>
      </c>
      <c r="G253" s="23">
        <v>11.99</v>
      </c>
    </row>
    <row r="254" spans="1:7" x14ac:dyDescent="0.2">
      <c r="A254" s="16" t="s">
        <v>167</v>
      </c>
      <c r="B254" s="50">
        <f t="shared" ref="B254:G254" si="38">SUM(B200:B253)</f>
        <v>24.233799999999999</v>
      </c>
      <c r="C254" s="51">
        <f t="shared" si="38"/>
        <v>4362.0839999999998</v>
      </c>
      <c r="D254" s="52">
        <f t="shared" si="38"/>
        <v>3489.6671999999999</v>
      </c>
      <c r="E254" s="50">
        <f t="shared" si="38"/>
        <v>61.694599999999994</v>
      </c>
      <c r="F254" s="51">
        <f t="shared" si="38"/>
        <v>7536.5</v>
      </c>
      <c r="G254" s="51">
        <f t="shared" si="38"/>
        <v>5355.2500000000009</v>
      </c>
    </row>
    <row r="255" spans="1:7" x14ac:dyDescent="0.2">
      <c r="A255" s="11" t="s">
        <v>168</v>
      </c>
      <c r="B255" s="29">
        <v>3.0554000000000001</v>
      </c>
      <c r="C255" s="36">
        <f>B255*195</f>
        <v>595.803</v>
      </c>
      <c r="D255" s="43">
        <f t="shared" ref="D255:D298" si="39">C255*80/100</f>
        <v>476.64239999999995</v>
      </c>
      <c r="E255" s="37">
        <v>6.32</v>
      </c>
      <c r="F255" s="23">
        <v>497</v>
      </c>
      <c r="G255" s="23">
        <v>462.42</v>
      </c>
    </row>
    <row r="256" spans="1:7" x14ac:dyDescent="0.2">
      <c r="A256" s="11" t="s">
        <v>169</v>
      </c>
      <c r="B256" s="10">
        <v>0</v>
      </c>
      <c r="C256" s="36">
        <f t="shared" ref="C256:C275" si="40">B256*195</f>
        <v>0</v>
      </c>
      <c r="D256" s="43">
        <f t="shared" si="39"/>
        <v>0</v>
      </c>
      <c r="E256" s="37">
        <v>2.09</v>
      </c>
      <c r="F256" s="23">
        <v>99</v>
      </c>
      <c r="G256" s="23">
        <v>64.599999999999994</v>
      </c>
    </row>
    <row r="257" spans="1:7" x14ac:dyDescent="0.2">
      <c r="A257" s="11" t="s">
        <v>170</v>
      </c>
      <c r="B257" s="29">
        <v>14.486000000000001</v>
      </c>
      <c r="C257" s="36">
        <f>B257*195</f>
        <v>2824.77</v>
      </c>
      <c r="D257" s="43">
        <f t="shared" ref="D257" si="41">C257*80/100</f>
        <v>2259.8160000000003</v>
      </c>
      <c r="E257" s="37">
        <v>2.2999999999999998</v>
      </c>
      <c r="F257" s="23">
        <v>215</v>
      </c>
      <c r="G257" s="23">
        <v>147.88</v>
      </c>
    </row>
    <row r="258" spans="1:7" x14ac:dyDescent="0.2">
      <c r="A258" s="11" t="s">
        <v>399</v>
      </c>
      <c r="B258" s="10">
        <v>0</v>
      </c>
      <c r="C258" s="36">
        <f t="shared" si="40"/>
        <v>0</v>
      </c>
      <c r="D258" s="43">
        <f t="shared" si="39"/>
        <v>0</v>
      </c>
      <c r="E258" s="37">
        <v>0.52</v>
      </c>
      <c r="F258" s="23">
        <v>79</v>
      </c>
      <c r="G258" s="23">
        <v>55.230000000000004</v>
      </c>
    </row>
    <row r="259" spans="1:7" x14ac:dyDescent="0.2">
      <c r="A259" s="11" t="s">
        <v>400</v>
      </c>
      <c r="B259" s="10">
        <v>0</v>
      </c>
      <c r="C259" s="36">
        <f t="shared" si="40"/>
        <v>0</v>
      </c>
      <c r="D259" s="43">
        <v>0</v>
      </c>
      <c r="E259" s="37">
        <v>0</v>
      </c>
      <c r="F259" s="23">
        <v>0</v>
      </c>
      <c r="G259" s="23">
        <v>0</v>
      </c>
    </row>
    <row r="260" spans="1:7" x14ac:dyDescent="0.2">
      <c r="A260" s="11" t="s">
        <v>429</v>
      </c>
      <c r="B260" s="29">
        <v>1.3299999999999999E-2</v>
      </c>
      <c r="C260" s="36">
        <f t="shared" ref="C260" si="42">B260*195</f>
        <v>2.5934999999999997</v>
      </c>
      <c r="D260" s="43">
        <v>0</v>
      </c>
      <c r="E260" s="37">
        <v>0</v>
      </c>
      <c r="F260" s="23">
        <v>0</v>
      </c>
      <c r="G260" s="23">
        <v>0</v>
      </c>
    </row>
    <row r="261" spans="1:7" x14ac:dyDescent="0.2">
      <c r="A261" s="11" t="s">
        <v>171</v>
      </c>
      <c r="B261" s="29">
        <v>0.23169999999999999</v>
      </c>
      <c r="C261" s="36">
        <f t="shared" si="40"/>
        <v>45.1815</v>
      </c>
      <c r="D261" s="43">
        <f t="shared" si="39"/>
        <v>36.145200000000003</v>
      </c>
      <c r="E261" s="37">
        <v>1.27</v>
      </c>
      <c r="F261" s="23">
        <v>575</v>
      </c>
      <c r="G261" s="23">
        <v>892.07999999999993</v>
      </c>
    </row>
    <row r="262" spans="1:7" x14ac:dyDescent="0.2">
      <c r="A262" s="11" t="s">
        <v>172</v>
      </c>
      <c r="B262" s="29">
        <v>0.42320000000000002</v>
      </c>
      <c r="C262" s="36">
        <f t="shared" si="40"/>
        <v>82.524000000000001</v>
      </c>
      <c r="D262" s="43">
        <f t="shared" si="39"/>
        <v>66.019199999999998</v>
      </c>
      <c r="E262" s="37">
        <f t="shared" ref="E262:E290" si="43">F262/195</f>
        <v>0</v>
      </c>
      <c r="F262" s="23">
        <v>0</v>
      </c>
      <c r="G262" s="23">
        <f t="shared" ref="G262:G290" si="44">F262*80/100</f>
        <v>0</v>
      </c>
    </row>
    <row r="263" spans="1:7" x14ac:dyDescent="0.2">
      <c r="A263" s="11" t="s">
        <v>430</v>
      </c>
      <c r="B263" s="29">
        <v>0.1464</v>
      </c>
      <c r="C263" s="36">
        <f t="shared" ref="C263" si="45">B263*195</f>
        <v>28.548000000000002</v>
      </c>
      <c r="D263" s="43">
        <f t="shared" ref="D263" si="46">C263*80/100</f>
        <v>22.8384</v>
      </c>
      <c r="E263" s="37">
        <v>0</v>
      </c>
      <c r="F263" s="23">
        <v>0</v>
      </c>
      <c r="G263" s="23">
        <v>0</v>
      </c>
    </row>
    <row r="264" spans="1:7" x14ac:dyDescent="0.2">
      <c r="A264" s="11" t="s">
        <v>173</v>
      </c>
      <c r="B264" s="10">
        <v>0</v>
      </c>
      <c r="C264" s="36">
        <f t="shared" si="40"/>
        <v>0</v>
      </c>
      <c r="D264" s="43">
        <f t="shared" si="39"/>
        <v>0</v>
      </c>
      <c r="E264" s="37">
        <v>18.670000000000002</v>
      </c>
      <c r="F264" s="23">
        <v>2171</v>
      </c>
      <c r="G264" s="23">
        <v>2704.0199999999995</v>
      </c>
    </row>
    <row r="265" spans="1:7" x14ac:dyDescent="0.2">
      <c r="A265" s="11" t="s">
        <v>401</v>
      </c>
      <c r="B265" s="10">
        <v>0</v>
      </c>
      <c r="C265" s="36">
        <v>0</v>
      </c>
      <c r="D265" s="43">
        <v>0</v>
      </c>
      <c r="E265" s="37">
        <f t="shared" si="43"/>
        <v>0</v>
      </c>
      <c r="F265" s="23">
        <v>0</v>
      </c>
      <c r="G265" s="23">
        <v>0</v>
      </c>
    </row>
    <row r="266" spans="1:7" x14ac:dyDescent="0.2">
      <c r="A266" s="11" t="s">
        <v>419</v>
      </c>
      <c r="B266" s="10">
        <v>0</v>
      </c>
      <c r="C266" s="36">
        <v>0</v>
      </c>
      <c r="D266" s="43">
        <v>0</v>
      </c>
      <c r="E266" s="37">
        <v>0.14000000000000001</v>
      </c>
      <c r="F266" s="38">
        <v>6</v>
      </c>
      <c r="G266" s="23">
        <v>3.15</v>
      </c>
    </row>
    <row r="267" spans="1:7" x14ac:dyDescent="0.2">
      <c r="A267" s="11" t="s">
        <v>375</v>
      </c>
      <c r="B267" s="10">
        <v>0</v>
      </c>
      <c r="C267" s="36">
        <f t="shared" si="40"/>
        <v>0</v>
      </c>
      <c r="D267" s="43">
        <f t="shared" si="39"/>
        <v>0</v>
      </c>
      <c r="E267" s="37">
        <f t="shared" si="43"/>
        <v>0</v>
      </c>
      <c r="F267" s="23">
        <v>0</v>
      </c>
      <c r="G267" s="23">
        <v>0</v>
      </c>
    </row>
    <row r="268" spans="1:7" x14ac:dyDescent="0.2">
      <c r="A268" s="11" t="s">
        <v>174</v>
      </c>
      <c r="B268" s="29">
        <v>1.6556</v>
      </c>
      <c r="C268" s="36">
        <f t="shared" si="40"/>
        <v>322.84199999999998</v>
      </c>
      <c r="D268" s="43">
        <f t="shared" si="39"/>
        <v>258.27359999999999</v>
      </c>
      <c r="E268" s="37">
        <v>1.8</v>
      </c>
      <c r="F268" s="23">
        <v>144</v>
      </c>
      <c r="G268" s="23">
        <v>133.54000000000002</v>
      </c>
    </row>
    <row r="269" spans="1:7" x14ac:dyDescent="0.2">
      <c r="A269" s="11" t="s">
        <v>422</v>
      </c>
      <c r="B269" s="53">
        <v>2.9999999999999997E-4</v>
      </c>
      <c r="C269" s="10">
        <f t="shared" ref="C269" si="47">B269*195</f>
        <v>5.8499999999999996E-2</v>
      </c>
      <c r="D269" s="62">
        <f t="shared" ref="D269" si="48">C269*80/100</f>
        <v>4.6799999999999994E-2</v>
      </c>
      <c r="E269" s="37">
        <v>0</v>
      </c>
      <c r="F269" s="23">
        <v>0</v>
      </c>
      <c r="G269" s="23">
        <v>0</v>
      </c>
    </row>
    <row r="270" spans="1:7" x14ac:dyDescent="0.2">
      <c r="A270" s="11" t="s">
        <v>175</v>
      </c>
      <c r="B270" s="29">
        <v>6.9993999999999996</v>
      </c>
      <c r="C270" s="36">
        <f>B270*195</f>
        <v>1364.883</v>
      </c>
      <c r="D270" s="43">
        <f>C270*80/100</f>
        <v>1091.9064000000001</v>
      </c>
      <c r="E270" s="37">
        <v>2.81</v>
      </c>
      <c r="F270" s="36">
        <v>140</v>
      </c>
      <c r="G270" s="23">
        <v>102.07</v>
      </c>
    </row>
    <row r="271" spans="1:7" x14ac:dyDescent="0.2">
      <c r="A271" s="11" t="s">
        <v>176</v>
      </c>
      <c r="B271" s="53">
        <v>1E-3</v>
      </c>
      <c r="C271" s="36">
        <f t="shared" si="40"/>
        <v>0.19500000000000001</v>
      </c>
      <c r="D271" s="43">
        <f t="shared" si="39"/>
        <v>0.15600000000000003</v>
      </c>
      <c r="E271" s="37">
        <v>0.08</v>
      </c>
      <c r="F271" s="23">
        <v>114</v>
      </c>
      <c r="G271" s="23">
        <v>100.34</v>
      </c>
    </row>
    <row r="272" spans="1:7" x14ac:dyDescent="0.2">
      <c r="A272" s="11" t="s">
        <v>402</v>
      </c>
      <c r="B272" s="10">
        <v>0</v>
      </c>
      <c r="C272" s="36">
        <v>0</v>
      </c>
      <c r="D272" s="43">
        <v>0</v>
      </c>
      <c r="E272" s="37">
        <v>0</v>
      </c>
      <c r="F272" s="23">
        <v>0</v>
      </c>
      <c r="G272" s="23">
        <v>0</v>
      </c>
    </row>
    <row r="273" spans="1:7" x14ac:dyDescent="0.2">
      <c r="A273" s="11" t="s">
        <v>177</v>
      </c>
      <c r="B273" s="29">
        <v>1.1420999999999999</v>
      </c>
      <c r="C273" s="36">
        <f t="shared" si="40"/>
        <v>222.70949999999999</v>
      </c>
      <c r="D273" s="43">
        <f t="shared" si="39"/>
        <v>178.16759999999999</v>
      </c>
      <c r="E273" s="37">
        <v>1.71</v>
      </c>
      <c r="F273" s="23">
        <v>179</v>
      </c>
      <c r="G273" s="23">
        <v>387.65000000000003</v>
      </c>
    </row>
    <row r="274" spans="1:7" x14ac:dyDescent="0.2">
      <c r="A274" s="11" t="s">
        <v>178</v>
      </c>
      <c r="B274" s="29">
        <v>8.5927000000000007</v>
      </c>
      <c r="C274" s="36">
        <f t="shared" si="40"/>
        <v>1675.5765000000001</v>
      </c>
      <c r="D274" s="43">
        <f t="shared" si="39"/>
        <v>1340.4612</v>
      </c>
      <c r="E274" s="37">
        <v>4.3499999999999996</v>
      </c>
      <c r="F274" s="23">
        <v>258</v>
      </c>
      <c r="G274" s="23">
        <v>172.01999999999998</v>
      </c>
    </row>
    <row r="275" spans="1:7" x14ac:dyDescent="0.2">
      <c r="A275" s="11" t="s">
        <v>179</v>
      </c>
      <c r="B275" s="29">
        <v>4.7442000000000002</v>
      </c>
      <c r="C275" s="36">
        <f t="shared" si="40"/>
        <v>925.11900000000003</v>
      </c>
      <c r="D275" s="43">
        <f t="shared" si="39"/>
        <v>740.09520000000009</v>
      </c>
      <c r="E275" s="37">
        <v>0.84</v>
      </c>
      <c r="F275" s="36">
        <v>56</v>
      </c>
      <c r="G275" s="23">
        <v>38.869999999999997</v>
      </c>
    </row>
    <row r="276" spans="1:7" x14ac:dyDescent="0.2">
      <c r="A276" s="11" t="s">
        <v>180</v>
      </c>
      <c r="B276" s="29">
        <v>4.5479000000000003</v>
      </c>
      <c r="C276" s="36">
        <f>B276*195</f>
        <v>886.84050000000002</v>
      </c>
      <c r="D276" s="43">
        <f>C276*80/100</f>
        <v>709.47240000000011</v>
      </c>
      <c r="E276" s="37">
        <v>0</v>
      </c>
      <c r="F276" s="36">
        <v>0</v>
      </c>
      <c r="G276" s="23">
        <v>0</v>
      </c>
    </row>
    <row r="277" spans="1:7" x14ac:dyDescent="0.2">
      <c r="A277" s="11" t="s">
        <v>403</v>
      </c>
      <c r="B277" s="10">
        <v>0</v>
      </c>
      <c r="C277" s="36">
        <v>0</v>
      </c>
      <c r="D277" s="43">
        <v>0</v>
      </c>
      <c r="E277" s="37">
        <f t="shared" si="43"/>
        <v>0</v>
      </c>
      <c r="F277" s="36">
        <v>0</v>
      </c>
      <c r="G277" s="23">
        <v>0</v>
      </c>
    </row>
    <row r="278" spans="1:7" x14ac:dyDescent="0.2">
      <c r="A278" s="11" t="s">
        <v>423</v>
      </c>
      <c r="B278" s="29">
        <v>2.0406</v>
      </c>
      <c r="C278" s="36">
        <f>B278*195</f>
        <v>397.91699999999997</v>
      </c>
      <c r="D278" s="43">
        <f>C278*80/100</f>
        <v>318.33359999999999</v>
      </c>
      <c r="E278" s="37">
        <v>0</v>
      </c>
      <c r="F278" s="36">
        <v>0</v>
      </c>
      <c r="G278" s="23">
        <v>0</v>
      </c>
    </row>
    <row r="279" spans="1:7" x14ac:dyDescent="0.2">
      <c r="A279" s="11" t="s">
        <v>181</v>
      </c>
      <c r="B279" s="10">
        <v>0</v>
      </c>
      <c r="C279" s="36">
        <f>B279*230</f>
        <v>0</v>
      </c>
      <c r="D279" s="43">
        <f>C279*80/100</f>
        <v>0</v>
      </c>
      <c r="E279" s="37">
        <v>5.24</v>
      </c>
      <c r="F279" s="23">
        <v>621</v>
      </c>
      <c r="G279" s="23">
        <v>835.17</v>
      </c>
    </row>
    <row r="280" spans="1:7" x14ac:dyDescent="0.2">
      <c r="A280" s="11" t="s">
        <v>182</v>
      </c>
      <c r="B280" s="10">
        <v>0</v>
      </c>
      <c r="C280" s="36">
        <f>B280*120</f>
        <v>0</v>
      </c>
      <c r="D280" s="43">
        <f t="shared" si="39"/>
        <v>0</v>
      </c>
      <c r="E280" s="37">
        <v>0.17</v>
      </c>
      <c r="F280" s="23">
        <v>19</v>
      </c>
      <c r="G280" s="23">
        <v>12.99</v>
      </c>
    </row>
    <row r="281" spans="1:7" x14ac:dyDescent="0.2">
      <c r="A281" s="11" t="s">
        <v>183</v>
      </c>
      <c r="B281" s="10">
        <v>0</v>
      </c>
      <c r="C281" s="36">
        <f t="shared" ref="C281" si="49">B281*230</f>
        <v>0</v>
      </c>
      <c r="D281" s="43">
        <f t="shared" si="39"/>
        <v>0</v>
      </c>
      <c r="E281" s="37">
        <v>11.08</v>
      </c>
      <c r="F281" s="23">
        <v>1873</v>
      </c>
      <c r="G281" s="23">
        <v>1878.75</v>
      </c>
    </row>
    <row r="282" spans="1:7" x14ac:dyDescent="0.2">
      <c r="A282" s="11" t="s">
        <v>420</v>
      </c>
      <c r="B282" s="10">
        <v>0</v>
      </c>
      <c r="C282" s="36">
        <v>0</v>
      </c>
      <c r="D282" s="43">
        <v>0</v>
      </c>
      <c r="E282" s="37">
        <v>0.22</v>
      </c>
      <c r="F282" s="23">
        <v>6</v>
      </c>
      <c r="G282" s="23">
        <v>4.08</v>
      </c>
    </row>
    <row r="283" spans="1:7" x14ac:dyDescent="0.2">
      <c r="A283" s="24" t="s">
        <v>184</v>
      </c>
      <c r="B283" s="54">
        <v>0</v>
      </c>
      <c r="C283" s="55">
        <f t="shared" ref="C283:C294" si="50">B283*195</f>
        <v>0</v>
      </c>
      <c r="D283" s="56">
        <f t="shared" si="39"/>
        <v>0</v>
      </c>
      <c r="E283" s="37">
        <v>0</v>
      </c>
      <c r="F283" s="39">
        <v>333</v>
      </c>
      <c r="G283" s="23">
        <v>1056.3499999999999</v>
      </c>
    </row>
    <row r="284" spans="1:7" x14ac:dyDescent="0.2">
      <c r="A284" s="24" t="s">
        <v>185</v>
      </c>
      <c r="B284" s="29">
        <v>0.29120000000000001</v>
      </c>
      <c r="C284" s="55">
        <f t="shared" si="50"/>
        <v>56.784000000000006</v>
      </c>
      <c r="D284" s="56">
        <f t="shared" si="39"/>
        <v>45.427199999999999</v>
      </c>
      <c r="E284" s="37">
        <v>2.13</v>
      </c>
      <c r="F284" s="39">
        <v>313</v>
      </c>
      <c r="G284" s="23">
        <v>368.17999999999995</v>
      </c>
    </row>
    <row r="285" spans="1:7" x14ac:dyDescent="0.2">
      <c r="A285" s="11" t="s">
        <v>186</v>
      </c>
      <c r="B285" s="10">
        <v>0</v>
      </c>
      <c r="C285" s="36">
        <f t="shared" si="50"/>
        <v>0</v>
      </c>
      <c r="D285" s="43">
        <f>C285*80/100</f>
        <v>0</v>
      </c>
      <c r="E285" s="37">
        <f t="shared" si="43"/>
        <v>0</v>
      </c>
      <c r="F285" s="23">
        <v>0</v>
      </c>
      <c r="G285" s="23">
        <f t="shared" si="44"/>
        <v>0</v>
      </c>
    </row>
    <row r="286" spans="1:7" x14ac:dyDescent="0.2">
      <c r="A286" s="11" t="s">
        <v>187</v>
      </c>
      <c r="B286" s="29">
        <v>6.3799999999999996E-2</v>
      </c>
      <c r="C286" s="36">
        <f t="shared" ref="C286:C287" si="51">B286*195</f>
        <v>12.440999999999999</v>
      </c>
      <c r="D286" s="43">
        <f t="shared" ref="D286:D287" si="52">C286*80/100</f>
        <v>9.9527999999999999</v>
      </c>
      <c r="E286" s="37">
        <v>0.12</v>
      </c>
      <c r="F286" s="36">
        <v>4</v>
      </c>
      <c r="G286" s="23">
        <v>3</v>
      </c>
    </row>
    <row r="287" spans="1:7" x14ac:dyDescent="0.2">
      <c r="A287" s="11" t="s">
        <v>188</v>
      </c>
      <c r="B287" s="29">
        <v>13.3887</v>
      </c>
      <c r="C287" s="36">
        <f t="shared" si="51"/>
        <v>2610.7964999999999</v>
      </c>
      <c r="D287" s="43">
        <f t="shared" si="52"/>
        <v>2088.6372000000001</v>
      </c>
      <c r="E287" s="37">
        <v>7.64</v>
      </c>
      <c r="F287" s="36">
        <v>429</v>
      </c>
      <c r="G287" s="23">
        <v>298.57</v>
      </c>
    </row>
    <row r="288" spans="1:7" x14ac:dyDescent="0.2">
      <c r="A288" s="11" t="s">
        <v>189</v>
      </c>
      <c r="B288" s="29">
        <v>2.7837000000000001</v>
      </c>
      <c r="C288" s="36">
        <f t="shared" si="50"/>
        <v>542.82150000000001</v>
      </c>
      <c r="D288" s="43">
        <f t="shared" si="39"/>
        <v>434.25720000000001</v>
      </c>
      <c r="E288" s="37">
        <v>0.4</v>
      </c>
      <c r="F288" s="36">
        <v>22</v>
      </c>
      <c r="G288" s="23">
        <v>17.55</v>
      </c>
    </row>
    <row r="289" spans="1:7" x14ac:dyDescent="0.2">
      <c r="A289" s="11" t="s">
        <v>190</v>
      </c>
      <c r="B289" s="29">
        <v>2.1366999999999998</v>
      </c>
      <c r="C289" s="36">
        <f t="shared" si="50"/>
        <v>416.65649999999994</v>
      </c>
      <c r="D289" s="43">
        <f t="shared" si="39"/>
        <v>333.3252</v>
      </c>
      <c r="E289" s="37">
        <v>0.47</v>
      </c>
      <c r="F289" s="23">
        <v>74</v>
      </c>
      <c r="G289" s="23">
        <v>53.3</v>
      </c>
    </row>
    <row r="290" spans="1:7" x14ac:dyDescent="0.2">
      <c r="A290" s="11" t="s">
        <v>191</v>
      </c>
      <c r="B290" s="29">
        <v>1.0298</v>
      </c>
      <c r="C290" s="36">
        <f t="shared" si="50"/>
        <v>200.81100000000001</v>
      </c>
      <c r="D290" s="43">
        <f t="shared" si="39"/>
        <v>160.64880000000002</v>
      </c>
      <c r="E290" s="37">
        <f t="shared" si="43"/>
        <v>0</v>
      </c>
      <c r="F290" s="36">
        <v>0</v>
      </c>
      <c r="G290" s="23">
        <f t="shared" si="44"/>
        <v>0</v>
      </c>
    </row>
    <row r="291" spans="1:7" x14ac:dyDescent="0.2">
      <c r="A291" s="11" t="s">
        <v>192</v>
      </c>
      <c r="B291" s="29">
        <v>1.9614</v>
      </c>
      <c r="C291" s="36">
        <f t="shared" si="50"/>
        <v>382.47300000000001</v>
      </c>
      <c r="D291" s="43">
        <f t="shared" si="39"/>
        <v>305.97840000000002</v>
      </c>
      <c r="E291" s="37">
        <v>0.4</v>
      </c>
      <c r="F291" s="23">
        <v>27</v>
      </c>
      <c r="G291" s="23">
        <v>33</v>
      </c>
    </row>
    <row r="292" spans="1:7" x14ac:dyDescent="0.2">
      <c r="A292" s="11" t="s">
        <v>431</v>
      </c>
      <c r="B292" s="29">
        <v>0.42420000000000002</v>
      </c>
      <c r="C292" s="36">
        <f t="shared" ref="C292" si="53">B292*195</f>
        <v>82.719000000000008</v>
      </c>
      <c r="D292" s="43">
        <f t="shared" ref="D292" si="54">C292*80/100</f>
        <v>66.175200000000004</v>
      </c>
      <c r="E292" s="37">
        <v>0</v>
      </c>
      <c r="F292" s="23">
        <v>0</v>
      </c>
      <c r="G292" s="23">
        <v>0</v>
      </c>
    </row>
    <row r="293" spans="1:7" x14ac:dyDescent="0.2">
      <c r="A293" s="11" t="s">
        <v>193</v>
      </c>
      <c r="B293" s="29">
        <v>2.4714</v>
      </c>
      <c r="C293" s="36">
        <f t="shared" si="50"/>
        <v>481.923</v>
      </c>
      <c r="D293" s="43">
        <f>C293*80/100</f>
        <v>385.53839999999997</v>
      </c>
      <c r="E293" s="37">
        <v>1.64</v>
      </c>
      <c r="F293" s="36">
        <v>85</v>
      </c>
      <c r="G293" s="23">
        <v>58.5</v>
      </c>
    </row>
    <row r="294" spans="1:7" x14ac:dyDescent="0.2">
      <c r="A294" s="11" t="s">
        <v>194</v>
      </c>
      <c r="B294" s="57">
        <v>4.7999999999999996E-3</v>
      </c>
      <c r="C294" s="36">
        <f t="shared" si="50"/>
        <v>0.93599999999999994</v>
      </c>
      <c r="D294" s="43">
        <f t="shared" si="39"/>
        <v>0.74879999999999991</v>
      </c>
      <c r="E294" s="37">
        <v>1.27</v>
      </c>
      <c r="F294" s="23">
        <v>592</v>
      </c>
      <c r="G294" s="23">
        <v>442.64</v>
      </c>
    </row>
    <row r="295" spans="1:7" x14ac:dyDescent="0.2">
      <c r="A295" s="11" t="s">
        <v>195</v>
      </c>
      <c r="B295" s="29">
        <v>0</v>
      </c>
      <c r="C295" s="36">
        <f>B295*230</f>
        <v>0</v>
      </c>
      <c r="D295" s="43">
        <f>C295*80/100</f>
        <v>0</v>
      </c>
      <c r="E295" s="37">
        <v>5.88</v>
      </c>
      <c r="F295" s="23">
        <v>915</v>
      </c>
      <c r="G295" s="23">
        <v>1239.82</v>
      </c>
    </row>
    <row r="296" spans="1:7" x14ac:dyDescent="0.2">
      <c r="A296" s="11" t="s">
        <v>196</v>
      </c>
      <c r="B296" s="10">
        <v>0</v>
      </c>
      <c r="C296" s="36">
        <f>B296*230</f>
        <v>0</v>
      </c>
      <c r="D296" s="43">
        <v>0</v>
      </c>
      <c r="E296" s="37">
        <v>0.8</v>
      </c>
      <c r="F296" s="23">
        <v>51</v>
      </c>
      <c r="G296" s="23">
        <v>27.35</v>
      </c>
    </row>
    <row r="297" spans="1:7" x14ac:dyDescent="0.2">
      <c r="A297" s="11" t="s">
        <v>197</v>
      </c>
      <c r="B297" s="10">
        <v>0.48</v>
      </c>
      <c r="C297" s="36">
        <f>B297*195</f>
        <v>93.6</v>
      </c>
      <c r="D297" s="43">
        <f t="shared" si="39"/>
        <v>74.88</v>
      </c>
      <c r="E297" s="37">
        <v>3.24</v>
      </c>
      <c r="F297" s="23">
        <v>558</v>
      </c>
      <c r="G297" s="23">
        <v>438.53000000000003</v>
      </c>
    </row>
    <row r="298" spans="1:7" x14ac:dyDescent="0.2">
      <c r="A298" s="11" t="s">
        <v>198</v>
      </c>
      <c r="B298" s="29">
        <v>26.7957</v>
      </c>
      <c r="C298" s="36">
        <f>B298*195</f>
        <v>5225.1615000000002</v>
      </c>
      <c r="D298" s="43">
        <f t="shared" si="39"/>
        <v>4180.1292000000003</v>
      </c>
      <c r="E298" s="37">
        <v>6.6</v>
      </c>
      <c r="F298" s="40">
        <v>511</v>
      </c>
      <c r="G298" s="23">
        <v>359.30999999999995</v>
      </c>
    </row>
    <row r="299" spans="1:7" x14ac:dyDescent="0.2">
      <c r="A299" s="17" t="s">
        <v>199</v>
      </c>
      <c r="B299" s="58">
        <v>0</v>
      </c>
      <c r="C299" s="59">
        <v>0</v>
      </c>
      <c r="D299" s="43">
        <v>0</v>
      </c>
      <c r="E299" s="41">
        <v>0.37</v>
      </c>
      <c r="F299" s="42">
        <v>39</v>
      </c>
      <c r="G299" s="42">
        <v>27.15</v>
      </c>
    </row>
    <row r="300" spans="1:7" x14ac:dyDescent="0.2">
      <c r="A300" s="11" t="s">
        <v>200</v>
      </c>
      <c r="B300" s="26">
        <f t="shared" ref="B300:G300" si="55">SUM(B255:B299)</f>
        <v>99.911200000000008</v>
      </c>
      <c r="C300" s="27">
        <f t="shared" si="55"/>
        <v>19482.684000000001</v>
      </c>
      <c r="D300" s="52">
        <f t="shared" si="55"/>
        <v>15584.072399999997</v>
      </c>
      <c r="E300" s="26">
        <f t="shared" si="55"/>
        <v>90.57</v>
      </c>
      <c r="F300" s="27">
        <f t="shared" si="55"/>
        <v>11005</v>
      </c>
      <c r="G300" s="27">
        <f t="shared" si="55"/>
        <v>12418.109999999995</v>
      </c>
    </row>
    <row r="301" spans="1:7" x14ac:dyDescent="0.2">
      <c r="A301" s="15" t="s">
        <v>201</v>
      </c>
      <c r="B301" s="50">
        <f>SUM(B300,B254)</f>
        <v>124.14500000000001</v>
      </c>
      <c r="C301" s="51">
        <f>C254+C300</f>
        <v>23844.768</v>
      </c>
      <c r="D301" s="52">
        <f>D254+D300</f>
        <v>19073.739599999997</v>
      </c>
      <c r="E301" s="50">
        <f>E254+E300</f>
        <v>152.26459999999997</v>
      </c>
      <c r="F301" s="51">
        <f>F254+F300</f>
        <v>18541.5</v>
      </c>
      <c r="G301" s="51">
        <f>SUM(G254,G300)</f>
        <v>17773.359999999997</v>
      </c>
    </row>
    <row r="302" spans="1:7" x14ac:dyDescent="0.2">
      <c r="A302" s="18" t="s">
        <v>371</v>
      </c>
      <c r="B302" s="60">
        <f t="shared" ref="B302:G302" si="56">SUM(B301,B198)</f>
        <v>5536.1032999999989</v>
      </c>
      <c r="C302" s="61">
        <f t="shared" si="56"/>
        <v>596250.78449999995</v>
      </c>
      <c r="D302" s="52">
        <f t="shared" si="56"/>
        <v>419757.95114999998</v>
      </c>
      <c r="E302" s="60">
        <f t="shared" si="56"/>
        <v>5232.6967999999997</v>
      </c>
      <c r="F302" s="61">
        <f t="shared" si="56"/>
        <v>441185.12999999995</v>
      </c>
      <c r="G302" s="61">
        <f t="shared" si="56"/>
        <v>309506.72976999992</v>
      </c>
    </row>
    <row r="303" spans="1:7" x14ac:dyDescent="0.2">
      <c r="A303" s="12"/>
      <c r="B303" s="14"/>
      <c r="C303" s="14"/>
      <c r="D303" s="14"/>
      <c r="E303" s="13"/>
      <c r="F303" s="14"/>
      <c r="G303" s="14"/>
    </row>
    <row r="304" spans="1:7" x14ac:dyDescent="0.2">
      <c r="A304" s="19" t="s">
        <v>202</v>
      </c>
      <c r="B304" s="13"/>
      <c r="C304" s="14"/>
      <c r="D304" s="14"/>
      <c r="E304" s="13"/>
      <c r="F304" s="13"/>
      <c r="G304" s="40"/>
    </row>
    <row r="305" spans="1:7" x14ac:dyDescent="0.2">
      <c r="A305" s="19" t="s">
        <v>203</v>
      </c>
      <c r="B305" s="14"/>
      <c r="C305" s="14"/>
      <c r="D305" s="14"/>
      <c r="E305" s="13"/>
      <c r="F305" s="14"/>
      <c r="G305" s="14"/>
    </row>
    <row r="306" spans="1:7" x14ac:dyDescent="0.2">
      <c r="A306" s="19" t="s">
        <v>209</v>
      </c>
      <c r="B306" s="14"/>
      <c r="C306" s="14"/>
      <c r="D306" s="14"/>
      <c r="E306" s="13"/>
      <c r="F306" s="14"/>
      <c r="G306" s="14"/>
    </row>
    <row r="307" spans="1:7" x14ac:dyDescent="0.2">
      <c r="A307" s="12"/>
      <c r="B307" s="14"/>
      <c r="C307" s="14"/>
      <c r="D307" s="14"/>
      <c r="E307" s="13"/>
      <c r="F307" s="14"/>
      <c r="G307" s="14"/>
    </row>
    <row r="308" spans="1:7" x14ac:dyDescent="0.2">
      <c r="A308" s="11" t="s">
        <v>208</v>
      </c>
      <c r="B308" s="26">
        <v>102.2302</v>
      </c>
      <c r="C308" s="27">
        <f>B308*140</f>
        <v>14312.227999999999</v>
      </c>
      <c r="D308" s="28">
        <f>C308*70/100</f>
        <v>10018.559600000001</v>
      </c>
      <c r="E308" s="26">
        <v>66.730900000000005</v>
      </c>
      <c r="F308" s="27">
        <v>8094.32</v>
      </c>
      <c r="G308" s="27">
        <v>4337.1899999999996</v>
      </c>
    </row>
    <row r="309" spans="1:7" x14ac:dyDescent="0.2">
      <c r="A309" s="9"/>
      <c r="B309" s="25"/>
      <c r="C309" s="25"/>
      <c r="D309" s="25"/>
      <c r="E309" s="10"/>
      <c r="F309" s="25"/>
      <c r="G309" s="25"/>
    </row>
    <row r="310" spans="1:7" x14ac:dyDescent="0.2">
      <c r="A310" s="12" t="s">
        <v>207</v>
      </c>
      <c r="B310" s="14"/>
      <c r="C310" s="14"/>
      <c r="D310" s="14"/>
      <c r="E310" s="13"/>
      <c r="F310" s="14"/>
      <c r="G310" s="14"/>
    </row>
    <row r="311" spans="1:7" x14ac:dyDescent="0.2">
      <c r="A311" s="66" t="s">
        <v>441</v>
      </c>
      <c r="B311" s="14"/>
      <c r="C311" s="14"/>
      <c r="D311" s="14"/>
      <c r="E311" s="13"/>
      <c r="F311" s="14"/>
      <c r="G311" s="14"/>
    </row>
  </sheetData>
  <mergeCells count="2">
    <mergeCell ref="C1:D1"/>
    <mergeCell ref="F1:G1"/>
  </mergeCells>
  <printOptions horizontalCentered="1" gridLines="1"/>
  <pageMargins left="0.11811023622047245" right="0.11811023622047245" top="0.43307086614173229" bottom="0.31496062992125984" header="0.19685039370078741" footer="7.874015748031496E-2"/>
  <pageSetup paperSize="9" orientation="portrait" r:id="rId1"/>
  <headerFooter>
    <oddHeader>&amp;C&amp;"Times New Roman,Corsivo"Anbau- und Produktionszahlen der D.O.C. und I.G.T. Weine Südtirols</oddHeader>
    <oddFooter>&amp;L&amp;"Times New Roman,Normale"&amp;10ODC_STAT_02_2021_AV_STAT&amp;R&amp;"Times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DOC_IGT_dt</vt:lpstr>
      <vt:lpstr>DOC_IGT_ital</vt:lpstr>
      <vt:lpstr>DOC_IGT_ital!Druckbereich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 Christine</dc:creator>
  <cp:lastModifiedBy>Plank Christine</cp:lastModifiedBy>
  <cp:lastPrinted>2021-02-18T08:43:44Z</cp:lastPrinted>
  <dcterms:created xsi:type="dcterms:W3CDTF">2019-03-04T14:04:18Z</dcterms:created>
  <dcterms:modified xsi:type="dcterms:W3CDTF">2021-02-24T13:00:24Z</dcterms:modified>
</cp:coreProperties>
</file>